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/>
  </bookViews>
  <sheets>
    <sheet name="1. Ekamutner" sheetId="9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tntesagitakan'!$A$14:$V$772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E114" i="4"/>
  <c r="G114"/>
  <c r="H114"/>
  <c r="I114"/>
  <c r="J114"/>
  <c r="D114"/>
  <c r="H608" i="7"/>
  <c r="I608"/>
  <c r="J608"/>
  <c r="K608"/>
  <c r="L608"/>
  <c r="M608"/>
  <c r="G608"/>
  <c r="M610"/>
  <c r="H610"/>
  <c r="G356"/>
  <c r="Q723"/>
  <c r="P723"/>
  <c r="I184" i="4"/>
  <c r="H184"/>
  <c r="G184"/>
  <c r="D184"/>
  <c r="L732" i="7"/>
  <c r="K732"/>
  <c r="J732"/>
  <c r="G732"/>
  <c r="M735"/>
  <c r="I735"/>
  <c r="I732" s="1"/>
  <c r="H364"/>
  <c r="K22"/>
  <c r="K32" l="1"/>
  <c r="H59" i="4" s="1"/>
  <c r="I99" i="7"/>
  <c r="I97" s="1"/>
  <c r="J99"/>
  <c r="K99"/>
  <c r="L99"/>
  <c r="L97" s="1"/>
  <c r="K39" i="3" s="1"/>
  <c r="G99" i="7"/>
  <c r="G97" s="1"/>
  <c r="F39" i="3" s="1"/>
  <c r="J21" i="9"/>
  <c r="J18" s="1"/>
  <c r="D20"/>
  <c r="I20" s="1"/>
  <c r="D21"/>
  <c r="G21" s="1"/>
  <c r="G18" s="1"/>
  <c r="M559" i="7"/>
  <c r="M609"/>
  <c r="F72" i="9"/>
  <c r="F56"/>
  <c r="F292" i="3"/>
  <c r="F290" s="1"/>
  <c r="H292"/>
  <c r="H290" s="1"/>
  <c r="M755" i="7"/>
  <c r="M756"/>
  <c r="M757"/>
  <c r="M758"/>
  <c r="M759"/>
  <c r="M760"/>
  <c r="M761"/>
  <c r="H755"/>
  <c r="H756"/>
  <c r="H757"/>
  <c r="E75" i="4" s="1"/>
  <c r="H758" i="7"/>
  <c r="H759"/>
  <c r="H760"/>
  <c r="H761"/>
  <c r="H754"/>
  <c r="K754" s="1"/>
  <c r="M742"/>
  <c r="M743"/>
  <c r="M744"/>
  <c r="M741"/>
  <c r="H742"/>
  <c r="H743"/>
  <c r="H744"/>
  <c r="H741"/>
  <c r="M736"/>
  <c r="M734"/>
  <c r="H736"/>
  <c r="H734"/>
  <c r="M723"/>
  <c r="M721" s="1"/>
  <c r="M719" s="1"/>
  <c r="H723"/>
  <c r="G292" i="3" s="1"/>
  <c r="G290" s="1"/>
  <c r="H717" i="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H628"/>
  <c r="H629"/>
  <c r="H630"/>
  <c r="H627"/>
  <c r="H609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H545"/>
  <c r="H546"/>
  <c r="H539"/>
  <c r="I454"/>
  <c r="I455"/>
  <c r="I456"/>
  <c r="I457"/>
  <c r="I453"/>
  <c r="H444"/>
  <c r="H445"/>
  <c r="H446"/>
  <c r="H447"/>
  <c r="H448"/>
  <c r="H449"/>
  <c r="H450"/>
  <c r="H451"/>
  <c r="H452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J42" i="4" s="1"/>
  <c r="M361" i="7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M157"/>
  <c r="J100" i="4" s="1"/>
  <c r="M158" i="7"/>
  <c r="M154"/>
  <c r="H155"/>
  <c r="H156"/>
  <c r="H157"/>
  <c r="H158"/>
  <c r="H154"/>
  <c r="M102"/>
  <c r="M105"/>
  <c r="J82" i="4" s="1"/>
  <c r="J79" s="1"/>
  <c r="M109" i="7"/>
  <c r="M101"/>
  <c r="H102"/>
  <c r="H105"/>
  <c r="E82" i="4" s="1"/>
  <c r="E79" s="1"/>
  <c r="E77" s="1"/>
  <c r="H109" i="7"/>
  <c r="H10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 s="1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 s="1"/>
  <c r="M26" i="7"/>
  <c r="M25"/>
  <c r="M24"/>
  <c r="M23"/>
  <c r="M22"/>
  <c r="M21"/>
  <c r="I41"/>
  <c r="I42"/>
  <c r="I43"/>
  <c r="I44"/>
  <c r="F195" i="4" s="1"/>
  <c r="I45" i="7"/>
  <c r="I40"/>
  <c r="F184" i="4" s="1"/>
  <c r="H22" i="7"/>
  <c r="H23"/>
  <c r="H24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 s="1"/>
  <c r="J721"/>
  <c r="J719" s="1"/>
  <c r="K721"/>
  <c r="K719" s="1"/>
  <c r="L721"/>
  <c r="L719" s="1"/>
  <c r="G721"/>
  <c r="G719" s="1"/>
  <c r="I537"/>
  <c r="I535" s="1"/>
  <c r="I556"/>
  <c r="I562"/>
  <c r="H239" i="3"/>
  <c r="H236" s="1"/>
  <c r="I624" i="7"/>
  <c r="I623" s="1"/>
  <c r="I635"/>
  <c r="H251" i="3" s="1"/>
  <c r="H249" s="1"/>
  <c r="I683" i="7"/>
  <c r="I715"/>
  <c r="I730"/>
  <c r="I739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90"/>
  <c r="G195"/>
  <c r="I74" i="7"/>
  <c r="I64" s="1"/>
  <c r="I152"/>
  <c r="I150" s="1"/>
  <c r="I126" s="1"/>
  <c r="L152"/>
  <c r="L150" s="1"/>
  <c r="L126" s="1"/>
  <c r="H344"/>
  <c r="I344"/>
  <c r="G346"/>
  <c r="J346" s="1"/>
  <c r="G70" i="4"/>
  <c r="G194"/>
  <c r="K562" i="7"/>
  <c r="J226" i="3" s="1"/>
  <c r="I209" i="4"/>
  <c r="K239" i="3"/>
  <c r="K236" s="1"/>
  <c r="K715" i="7"/>
  <c r="I144" i="4"/>
  <c r="I752" i="7"/>
  <c r="I750" s="1"/>
  <c r="J755"/>
  <c r="G39" i="4" s="1"/>
  <c r="J759" i="7"/>
  <c r="G69" i="4" s="1"/>
  <c r="K760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2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E17" s="1"/>
  <c r="D19"/>
  <c r="E22"/>
  <c r="D23"/>
  <c r="E26"/>
  <c r="E25"/>
  <c r="E24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 s="1"/>
  <c r="E56" s="1"/>
  <c r="D68"/>
  <c r="D69"/>
  <c r="G67" s="1"/>
  <c r="D70"/>
  <c r="D71"/>
  <c r="D73"/>
  <c r="D72"/>
  <c r="H72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J67" s="1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D25"/>
  <c r="D24"/>
  <c r="G85"/>
  <c r="I121"/>
  <c r="G69" i="3"/>
  <c r="H121" i="9"/>
  <c r="D118"/>
  <c r="E75"/>
  <c r="J6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7"/>
  <c r="I65" s="1"/>
  <c r="I56" s="1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 s="1"/>
  <c r="K635" i="7"/>
  <c r="K633" s="1"/>
  <c r="L730"/>
  <c r="G603"/>
  <c r="I239" i="3"/>
  <c r="I236" s="1"/>
  <c r="J41"/>
  <c r="J556" i="7"/>
  <c r="I225" i="3" s="1"/>
  <c r="D209" i="4"/>
  <c r="D82"/>
  <c r="D79" s="1"/>
  <c r="D70"/>
  <c r="I41" i="3"/>
  <c r="D144" i="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3" i="7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F230" i="3" s="1"/>
  <c r="L581" i="7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9" i="7"/>
  <c r="G737" s="1"/>
  <c r="G635"/>
  <c r="F251" i="3" s="1"/>
  <c r="F249" s="1"/>
  <c r="D197" i="4"/>
  <c r="D40"/>
  <c r="J683" i="7"/>
  <c r="L683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59"/>
  <c r="G354" i="7"/>
  <c r="G352" s="1"/>
  <c r="G730"/>
  <c r="J298" i="3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9"/>
  <c r="J737" s="1"/>
  <c r="J550"/>
  <c r="L624"/>
  <c r="L623" s="1"/>
  <c r="J537"/>
  <c r="J535" s="1"/>
  <c r="L550"/>
  <c r="K224" i="3" s="1"/>
  <c r="K550" i="7"/>
  <c r="J224" i="3" s="1"/>
  <c r="G209" i="4"/>
  <c r="J581" i="7"/>
  <c r="I230" i="3" s="1"/>
  <c r="L562" i="7"/>
  <c r="K226" i="3" s="1"/>
  <c r="K537" i="7"/>
  <c r="J221" i="3" s="1"/>
  <c r="J219" s="1"/>
  <c r="L739" i="7"/>
  <c r="L737" s="1"/>
  <c r="J624"/>
  <c r="I246" i="3" s="1"/>
  <c r="I244" s="1"/>
  <c r="G144" i="4"/>
  <c r="I298" i="3"/>
  <c r="I296" s="1"/>
  <c r="J562" i="7"/>
  <c r="I226" i="3" s="1"/>
  <c r="H209" i="4"/>
  <c r="K581" i="7"/>
  <c r="J230" i="3" s="1"/>
  <c r="K739" i="7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G154" i="4"/>
  <c r="I189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271" i="3"/>
  <c r="I269" s="1"/>
  <c r="I62" i="4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 s="1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I72"/>
  <c r="K756" i="7"/>
  <c r="H41" i="4" s="1"/>
  <c r="L756" i="7"/>
  <c r="I41" i="4" s="1"/>
  <c r="D41"/>
  <c r="D47"/>
  <c r="D45" s="1"/>
  <c r="D39"/>
  <c r="D43"/>
  <c r="L758" i="7"/>
  <c r="I43" i="4" s="1"/>
  <c r="J758" i="7"/>
  <c r="G43" i="4" s="1"/>
  <c r="L759" i="7"/>
  <c r="I69" i="4" s="1"/>
  <c r="D75"/>
  <c r="L755" i="7"/>
  <c r="I39" i="4" s="1"/>
  <c r="L761" i="7"/>
  <c r="I72" i="4" s="1"/>
  <c r="K758" i="7"/>
  <c r="H43" i="4" s="1"/>
  <c r="K755" i="7"/>
  <c r="J761"/>
  <c r="G72" i="4" s="1"/>
  <c r="K761" i="7"/>
  <c r="H72" i="4" s="1"/>
  <c r="K759" i="7"/>
  <c r="H69" i="4" s="1"/>
  <c r="K757" i="7"/>
  <c r="H75" i="4" s="1"/>
  <c r="J756" i="7"/>
  <c r="G41" i="4" s="1"/>
  <c r="J760" i="7"/>
  <c r="G47" i="4" s="1"/>
  <c r="D69"/>
  <c r="L760" i="7"/>
  <c r="I47" i="4" s="1"/>
  <c r="J757" i="7"/>
  <c r="G75" i="4" s="1"/>
  <c r="L757" i="7"/>
  <c r="I75" i="4" s="1"/>
  <c r="F298" i="3"/>
  <c r="F296" s="1"/>
  <c r="H158" i="4"/>
  <c r="G158"/>
  <c r="H44"/>
  <c r="L20" i="7"/>
  <c r="K21" i="3" s="1"/>
  <c r="J20" i="7"/>
  <c r="I21" i="3" s="1"/>
  <c r="M754" i="7"/>
  <c r="D25" i="4"/>
  <c r="D23" s="1"/>
  <c r="G752" i="7"/>
  <c r="F308" i="3" s="1"/>
  <c r="F306" s="1"/>
  <c r="K730" i="7"/>
  <c r="H298" i="3"/>
  <c r="H296" s="1"/>
  <c r="K301"/>
  <c r="K299" s="1"/>
  <c r="M346" i="7"/>
  <c r="L147" i="3" s="1"/>
  <c r="L145" s="1"/>
  <c r="G623" i="7"/>
  <c r="L271" i="3"/>
  <c r="L269" s="1"/>
  <c r="E144" i="4"/>
  <c r="J239" i="3"/>
  <c r="J236" s="1"/>
  <c r="I176" i="4"/>
  <c r="I174" s="1"/>
  <c r="L769" i="7"/>
  <c r="L767" s="1"/>
  <c r="K314" i="3"/>
  <c r="K312" s="1"/>
  <c r="K310" s="1"/>
  <c r="I126" i="9"/>
  <c r="K298" i="3"/>
  <c r="K296" s="1"/>
  <c r="H68"/>
  <c r="H66" s="1"/>
  <c r="H52" s="1"/>
  <c r="J730" i="7"/>
  <c r="J423"/>
  <c r="I181" i="3"/>
  <c r="I179" s="1"/>
  <c r="J144" i="4"/>
  <c r="L290" i="3"/>
  <c r="I301"/>
  <c r="I299" s="1"/>
  <c r="G176" i="4"/>
  <c r="G174" s="1"/>
  <c r="G126" i="9"/>
  <c r="J769" i="7"/>
  <c r="J767" s="1"/>
  <c r="I314" i="3"/>
  <c r="I312" s="1"/>
  <c r="I310" s="1"/>
  <c r="K769" i="7"/>
  <c r="K767" s="1"/>
  <c r="H176" i="4"/>
  <c r="H174" s="1"/>
  <c r="H126" i="9"/>
  <c r="J314" i="3"/>
  <c r="J312" s="1"/>
  <c r="J310" s="1"/>
  <c r="H772" i="7"/>
  <c r="G314" i="3" s="1"/>
  <c r="G312" s="1"/>
  <c r="G310" s="1"/>
  <c r="F126" i="9"/>
  <c r="F124" s="1"/>
  <c r="F75" s="1"/>
  <c r="F16" s="1"/>
  <c r="H314" i="3"/>
  <c r="H312" s="1"/>
  <c r="H310" s="1"/>
  <c r="I769" i="7"/>
  <c r="I767" s="1"/>
  <c r="F176" i="4"/>
  <c r="F174" s="1"/>
  <c r="F149" s="1"/>
  <c r="F19" s="1"/>
  <c r="L314" i="3"/>
  <c r="L312" s="1"/>
  <c r="L310" s="1"/>
  <c r="J126" i="9"/>
  <c r="J176" i="4"/>
  <c r="J174" s="1"/>
  <c r="M769" i="7"/>
  <c r="M767" s="1"/>
  <c r="J200" i="4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F147" i="3"/>
  <c r="F145" s="1"/>
  <c r="K346" i="7"/>
  <c r="J147" i="3" s="1"/>
  <c r="J145" s="1"/>
  <c r="G344" i="7"/>
  <c r="G750"/>
  <c r="H278" i="3" l="1"/>
  <c r="K38"/>
  <c r="D67" i="9"/>
  <c r="D65" s="1"/>
  <c r="D56" s="1"/>
  <c r="J65"/>
  <c r="J56" s="1"/>
  <c r="G65"/>
  <c r="G56" s="1"/>
  <c r="H67"/>
  <c r="H65" s="1"/>
  <c r="H56" s="1"/>
  <c r="E16"/>
  <c r="M556" i="7"/>
  <c r="L225" i="3" s="1"/>
  <c r="H715" i="7"/>
  <c r="F152" i="3"/>
  <c r="F150" s="1"/>
  <c r="J64" i="7"/>
  <c r="I28" i="3" s="1"/>
  <c r="E176" i="4"/>
  <c r="E174" s="1"/>
  <c r="F239" i="3"/>
  <c r="F236" s="1"/>
  <c r="H99" i="7"/>
  <c r="M99"/>
  <c r="M97" s="1"/>
  <c r="L39" i="3" s="1"/>
  <c r="J75" i="4"/>
  <c r="L754" i="7"/>
  <c r="I25" i="4" s="1"/>
  <c r="I23" s="1"/>
  <c r="H769" i="7"/>
  <c r="H767" s="1"/>
  <c r="K32" i="3"/>
  <c r="I187"/>
  <c r="I185" s="1"/>
  <c r="I168" s="1"/>
  <c r="J754" i="7"/>
  <c r="G25" i="4" s="1"/>
  <c r="H721" i="7"/>
  <c r="H719" s="1"/>
  <c r="I603"/>
  <c r="L346"/>
  <c r="K246" i="3"/>
  <c r="K244" s="1"/>
  <c r="F32"/>
  <c r="E40" i="4"/>
  <c r="E143"/>
  <c r="J143"/>
  <c r="M732" i="7"/>
  <c r="L298" i="3" s="1"/>
  <c r="L296" s="1"/>
  <c r="J32"/>
  <c r="G423" i="7"/>
  <c r="I633"/>
  <c r="I631" s="1"/>
  <c r="E100" i="4"/>
  <c r="E98" s="1"/>
  <c r="E173"/>
  <c r="E171" s="1"/>
  <c r="H732" i="7"/>
  <c r="G298" i="3" s="1"/>
  <c r="G296" s="1"/>
  <c r="K41"/>
  <c r="H624" i="7"/>
  <c r="H623" s="1"/>
  <c r="M624"/>
  <c r="M623" s="1"/>
  <c r="H207" i="4"/>
  <c r="L352" i="7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G223"/>
  <c r="G220" s="1"/>
  <c r="G213" s="1"/>
  <c r="H231"/>
  <c r="H213" s="1"/>
  <c r="J123"/>
  <c r="J102" s="1"/>
  <c r="E102"/>
  <c r="D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G23"/>
  <c r="H94"/>
  <c r="D207"/>
  <c r="F188" i="3"/>
  <c r="F247"/>
  <c r="F52"/>
  <c r="J122"/>
  <c r="J120" s="1"/>
  <c r="J95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J603" i="7"/>
  <c r="J150"/>
  <c r="J126" s="1"/>
  <c r="E47" i="4"/>
  <c r="H581" i="7"/>
  <c r="G230" i="3" s="1"/>
  <c r="I147"/>
  <c r="I145" s="1"/>
  <c r="I95" s="1"/>
  <c r="J344" i="7"/>
  <c r="J403"/>
  <c r="L289" i="3"/>
  <c r="L287" s="1"/>
  <c r="J623" i="7"/>
  <c r="K623"/>
  <c r="G633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H19" i="3" s="1"/>
  <c r="J40" i="4"/>
  <c r="J48"/>
  <c r="J59"/>
  <c r="J50" s="1"/>
  <c r="J72"/>
  <c r="H394" i="7"/>
  <c r="G167" i="3" s="1"/>
  <c r="G165" s="1"/>
  <c r="F185" i="4"/>
  <c r="E145"/>
  <c r="J145"/>
  <c r="J140" s="1"/>
  <c r="J134" s="1"/>
  <c r="J190"/>
  <c r="J186"/>
  <c r="H739" i="7"/>
  <c r="H737" s="1"/>
  <c r="M739"/>
  <c r="L301" i="3" s="1"/>
  <c r="L299" s="1"/>
  <c r="H752" i="7"/>
  <c r="G308" i="3" s="1"/>
  <c r="G306" s="1"/>
  <c r="J251"/>
  <c r="J249" s="1"/>
  <c r="J247" s="1"/>
  <c r="D126" i="9"/>
  <c r="J275" i="7"/>
  <c r="D155" i="4"/>
  <c r="D149" s="1"/>
  <c r="M92" i="7"/>
  <c r="M90" s="1"/>
  <c r="L36" i="3" s="1"/>
  <c r="F189" i="4"/>
  <c r="J43"/>
  <c r="H181" i="3"/>
  <c r="H179" s="1"/>
  <c r="J548" i="7"/>
  <c r="I222" i="3" s="1"/>
  <c r="K344" i="7"/>
  <c r="K215" s="1"/>
  <c r="K737"/>
  <c r="E69" i="4"/>
  <c r="F167" i="3"/>
  <c r="F165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G122" i="3" s="1"/>
  <c r="G120" s="1"/>
  <c r="G95" s="1"/>
  <c r="J197" i="4"/>
  <c r="J39"/>
  <c r="K631" i="7"/>
  <c r="J25" i="4"/>
  <c r="J23" s="1"/>
  <c r="J21" s="1"/>
  <c r="M277" i="7"/>
  <c r="L122" i="3" s="1"/>
  <c r="L120" s="1"/>
  <c r="J62" i="4"/>
  <c r="J60" s="1"/>
  <c r="M752" i="7"/>
  <c r="M750" s="1"/>
  <c r="L633"/>
  <c r="L631" s="1"/>
  <c r="G90"/>
  <c r="F36" i="3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700" i="7"/>
  <c r="F41" i="3"/>
  <c r="D187" i="4"/>
  <c r="J631" i="7"/>
  <c r="E158" i="4"/>
  <c r="E155" s="1"/>
  <c r="E41"/>
  <c r="M354" i="7"/>
  <c r="M352" s="1"/>
  <c r="J158" i="4"/>
  <c r="J155" s="1"/>
  <c r="H425" i="7"/>
  <c r="H423" s="1"/>
  <c r="H537"/>
  <c r="H535" s="1"/>
  <c r="F28" i="3"/>
  <c r="G251"/>
  <c r="G249" s="1"/>
  <c r="H633" i="7"/>
  <c r="M633"/>
  <c r="M631" s="1"/>
  <c r="L251" i="3"/>
  <c r="L249" s="1"/>
  <c r="L247" s="1"/>
  <c r="G221"/>
  <c r="G219" s="1"/>
  <c r="K97" i="7"/>
  <c r="J39" i="3" s="1"/>
  <c r="K752" i="7"/>
  <c r="J752"/>
  <c r="E39" i="4"/>
  <c r="I581" i="7"/>
  <c r="H230" i="3" s="1"/>
  <c r="G246"/>
  <c r="G244" s="1"/>
  <c r="H74" i="7"/>
  <c r="J181" i="3"/>
  <c r="J179" s="1"/>
  <c r="J168" s="1"/>
  <c r="M20" i="7"/>
  <c r="K150"/>
  <c r="K126" s="1"/>
  <c r="K392"/>
  <c r="F190" i="4"/>
  <c r="J191"/>
  <c r="M394" i="7"/>
  <c r="L403"/>
  <c r="H92"/>
  <c r="I221" i="3"/>
  <c r="I219" s="1"/>
  <c r="J69" i="4"/>
  <c r="L392" i="7"/>
  <c r="I251" i="3"/>
  <c r="I249" s="1"/>
  <c r="I247" s="1"/>
  <c r="K90" i="7"/>
  <c r="J36" i="3" s="1"/>
  <c r="J97" i="7"/>
  <c r="I39" i="3" s="1"/>
  <c r="I737" i="7"/>
  <c r="I700" s="1"/>
  <c r="I92"/>
  <c r="M425"/>
  <c r="H441"/>
  <c r="H439" s="1"/>
  <c r="I441"/>
  <c r="H187" i="3" s="1"/>
  <c r="H185" s="1"/>
  <c r="M537" i="7"/>
  <c r="M535" s="1"/>
  <c r="J209" i="4"/>
  <c r="J207" s="1"/>
  <c r="K352" i="7"/>
  <c r="I155" i="4"/>
  <c r="H354" i="7"/>
  <c r="H352" s="1"/>
  <c r="M562"/>
  <c r="L226" i="3" s="1"/>
  <c r="J96" i="4"/>
  <c r="J94" s="1"/>
  <c r="H21" i="9"/>
  <c r="H18" s="1"/>
  <c r="I21"/>
  <c r="I18" s="1"/>
  <c r="H20"/>
  <c r="D18"/>
  <c r="J17" s="1"/>
  <c r="G548" i="7"/>
  <c r="F222" i="3" s="1"/>
  <c r="K439" i="7"/>
  <c r="K403" s="1"/>
  <c r="K187" i="3"/>
  <c r="K185" s="1"/>
  <c r="J352" i="7"/>
  <c r="J350" s="1"/>
  <c r="H247" i="3"/>
  <c r="H192" i="4"/>
  <c r="H140"/>
  <c r="G155"/>
  <c r="I63"/>
  <c r="I148" i="3"/>
  <c r="I187" i="4"/>
  <c r="D67"/>
  <c r="D182"/>
  <c r="D140"/>
  <c r="D134" s="1"/>
  <c r="I182"/>
  <c r="I196"/>
  <c r="I192" s="1"/>
  <c r="G36"/>
  <c r="H63"/>
  <c r="H187"/>
  <c r="L95" i="3"/>
  <c r="D192" i="4"/>
  <c r="J196"/>
  <c r="H182"/>
  <c r="I36"/>
  <c r="I45"/>
  <c r="F168" i="3"/>
  <c r="G187" i="4"/>
  <c r="H45"/>
  <c r="J148" i="3"/>
  <c r="E25" i="4"/>
  <c r="E23" s="1"/>
  <c r="E21" s="1"/>
  <c r="G350" i="7"/>
  <c r="K148" i="3"/>
  <c r="K535" i="7"/>
  <c r="G535"/>
  <c r="F224" i="3"/>
  <c r="E96" i="4"/>
  <c r="E94" s="1"/>
  <c r="E92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G271"/>
  <c r="G269" s="1"/>
  <c r="H683" i="7"/>
  <c r="K122" i="3"/>
  <c r="K120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G17" i="9"/>
  <c r="G16" s="1"/>
  <c r="D36" i="4"/>
  <c r="I67"/>
  <c r="F95" i="3"/>
  <c r="H67" i="4"/>
  <c r="D50"/>
  <c r="D92"/>
  <c r="H56"/>
  <c r="I50"/>
  <c r="G182"/>
  <c r="G67"/>
  <c r="J16" i="9" l="1"/>
  <c r="G68" i="3"/>
  <c r="G66" s="1"/>
  <c r="G52" s="1"/>
  <c r="L308"/>
  <c r="L306" s="1"/>
  <c r="L278" s="1"/>
  <c r="J215" i="7"/>
  <c r="H275"/>
  <c r="H215" s="1"/>
  <c r="F217" i="3"/>
  <c r="I149" i="4"/>
  <c r="M737" i="7"/>
  <c r="L752"/>
  <c r="K308" i="3" s="1"/>
  <c r="K306" s="1"/>
  <c r="K278" s="1"/>
  <c r="L350" i="7"/>
  <c r="F148" i="3"/>
  <c r="G403" i="7"/>
  <c r="K147" i="3"/>
  <c r="K145" s="1"/>
  <c r="K95" s="1"/>
  <c r="L344" i="7"/>
  <c r="L215" s="1"/>
  <c r="G92" i="4"/>
  <c r="H631" i="7"/>
  <c r="L246" i="3"/>
  <c r="L244" s="1"/>
  <c r="E140" i="4"/>
  <c r="E134" s="1"/>
  <c r="J45"/>
  <c r="G149"/>
  <c r="H730" i="7"/>
  <c r="L38" i="3"/>
  <c r="J192" i="4"/>
  <c r="M730" i="7"/>
  <c r="M64"/>
  <c r="L28" i="3" s="1"/>
  <c r="G533" i="7"/>
  <c r="L152" i="3"/>
  <c r="L150" s="1"/>
  <c r="J67" i="4"/>
  <c r="E45"/>
  <c r="H92"/>
  <c r="H21" i="3"/>
  <c r="J182" i="4"/>
  <c r="K168" i="3"/>
  <c r="G301"/>
  <c r="G299" s="1"/>
  <c r="G278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2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F17" i="3"/>
  <c r="J21"/>
  <c r="E67" i="4"/>
  <c r="H167" i="3"/>
  <c r="H165" s="1"/>
  <c r="I392" i="7"/>
  <c r="G152" i="3"/>
  <c r="G150" s="1"/>
  <c r="G148" s="1"/>
  <c r="H168"/>
  <c r="I350" i="7"/>
  <c r="F187" i="4"/>
  <c r="F180" s="1"/>
  <c r="F178" s="1"/>
  <c r="F17" s="1"/>
  <c r="J36"/>
  <c r="I217" i="3"/>
  <c r="M275" i="7"/>
  <c r="M215" s="1"/>
  <c r="E149" i="4"/>
  <c r="E36"/>
  <c r="I17" i="3"/>
  <c r="J16" i="7"/>
  <c r="H392"/>
  <c r="H350" s="1"/>
  <c r="G181" i="3"/>
  <c r="G179" s="1"/>
  <c r="H152"/>
  <c r="H150" s="1"/>
  <c r="G41"/>
  <c r="K16" i="7"/>
  <c r="J17" i="3"/>
  <c r="H403" i="7"/>
  <c r="H750"/>
  <c r="H700" s="1"/>
  <c r="G21" i="3"/>
  <c r="J187" i="4"/>
  <c r="J533" i="7"/>
  <c r="I548"/>
  <c r="H222" i="3" s="1"/>
  <c r="H217" s="1"/>
  <c r="H122"/>
  <c r="H120" s="1"/>
  <c r="H95" s="1"/>
  <c r="K350" i="7"/>
  <c r="G247" i="3"/>
  <c r="H548" i="7"/>
  <c r="H533" s="1"/>
  <c r="G16"/>
  <c r="H90"/>
  <c r="G38" i="3"/>
  <c r="I533" i="7"/>
  <c r="M423"/>
  <c r="M403" s="1"/>
  <c r="L181" i="3"/>
  <c r="L179" s="1"/>
  <c r="M392" i="7"/>
  <c r="M350" s="1"/>
  <c r="L167" i="3"/>
  <c r="L165" s="1"/>
  <c r="J308"/>
  <c r="J306" s="1"/>
  <c r="J278" s="1"/>
  <c r="K750" i="7"/>
  <c r="K700" s="1"/>
  <c r="J149" i="4"/>
  <c r="M548" i="7"/>
  <c r="L222" i="3" s="1"/>
  <c r="I439" i="7"/>
  <c r="I403" s="1"/>
  <c r="L21" i="3"/>
  <c r="M18" i="7"/>
  <c r="J750"/>
  <c r="J700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G168" i="3" l="1"/>
  <c r="M700" i="7"/>
  <c r="L750"/>
  <c r="L700" s="1"/>
  <c r="L15" s="1"/>
  <c r="S16" s="1"/>
  <c r="F16" i="3"/>
  <c r="G15" i="7"/>
  <c r="N16" s="1"/>
  <c r="J15"/>
  <c r="Q16" s="1"/>
  <c r="L148" i="3"/>
  <c r="L168"/>
  <c r="L217"/>
  <c r="J180" i="4"/>
  <c r="J178" s="1"/>
  <c r="H148" i="3"/>
  <c r="K16"/>
  <c r="J34" i="4"/>
  <c r="J19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E34"/>
  <c r="E19" s="1"/>
  <c r="E17" s="1"/>
  <c r="I16" i="3"/>
  <c r="P16" s="1"/>
  <c r="J16"/>
  <c r="D17" i="4"/>
  <c r="G222" i="3"/>
  <c r="G217" s="1"/>
  <c r="M533" i="7"/>
  <c r="H36" i="3"/>
  <c r="H17" s="1"/>
  <c r="I16" i="7"/>
  <c r="I15" s="1"/>
  <c r="P16" s="1"/>
  <c r="L19" i="3"/>
  <c r="L17" s="1"/>
  <c r="M16" i="7"/>
  <c r="H16"/>
  <c r="H15" s="1"/>
  <c r="O16" s="1"/>
  <c r="G36" i="3"/>
  <c r="G17" s="1"/>
  <c r="K15" i="7"/>
  <c r="R16" s="1"/>
  <c r="G16" i="3" l="1"/>
  <c r="J17" i="4"/>
  <c r="M16" i="3"/>
  <c r="K17" i="4"/>
  <c r="H16" i="3"/>
  <c r="O16" s="1"/>
  <c r="L16"/>
  <c r="G19" i="4"/>
  <c r="G17" s="1"/>
  <c r="N17" s="1"/>
  <c r="M17"/>
  <c r="P17"/>
  <c r="R16" i="3"/>
  <c r="H19" i="4"/>
  <c r="H17" s="1"/>
  <c r="O17" s="1"/>
  <c r="Q16" i="3"/>
  <c r="N16"/>
  <c r="L17" i="4"/>
  <c r="M15" i="7"/>
  <c r="T16" s="1"/>
  <c r="Q17" i="4" l="1"/>
  <c r="S16" i="3"/>
</calcChain>
</file>

<file path=xl/sharedStrings.xml><?xml version="1.0" encoding="utf-8"?>
<sst xmlns="http://schemas.openxmlformats.org/spreadsheetml/2006/main" count="2756" uniqueCount="906">
  <si>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</si>
  <si>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</si>
  <si>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</si>
  <si>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</si>
  <si>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</si>
  <si>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</si>
  <si>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</si>
  <si>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</si>
  <si>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</si>
  <si>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</si>
  <si>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</si>
  <si>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</si>
  <si>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</si>
  <si>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</si>
  <si>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</si>
  <si>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</si>
  <si>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</si>
  <si>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</si>
  <si>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</si>
  <si>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</si>
  <si>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</si>
  <si>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</si>
  <si>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</si>
  <si>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</si>
  <si>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</si>
  <si>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</si>
  <si>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</si>
  <si>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</si>
  <si>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</si>
  <si>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</si>
  <si>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</si>
  <si>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</si>
  <si>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</si>
  <si>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</si>
  <si>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</si>
  <si>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</si>
  <si>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</si>
  <si>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</si>
  <si>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</si>
  <si>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</si>
  <si>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</si>
  <si>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</si>
  <si>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</si>
  <si>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</si>
  <si>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</si>
  <si>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</si>
  <si>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</si>
  <si>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</si>
  <si>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</si>
  <si>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</si>
  <si>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</si>
  <si>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</si>
  <si>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</si>
  <si>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</si>
  <si>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</si>
  <si>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</si>
  <si>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</si>
  <si>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</si>
  <si>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</si>
  <si>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</si>
  <si>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</si>
  <si>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</si>
  <si>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</si>
  <si>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</si>
  <si>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</si>
  <si>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</si>
  <si>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</si>
  <si>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</si>
  <si>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</si>
  <si>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</si>
  <si>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</si>
  <si>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</si>
  <si>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</si>
  <si>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</si>
  <si>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</si>
  <si>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</si>
  <si>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</si>
  <si>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</si>
  <si>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</si>
  <si>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</si>
  <si>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</si>
  <si>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</si>
  <si>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</si>
  <si>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</si>
  <si>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</si>
  <si>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</si>
  <si>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</si>
  <si>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</si>
  <si>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</si>
  <si>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</si>
  <si>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</si>
  <si>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</si>
  <si>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</si>
  <si>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</si>
  <si>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</si>
  <si>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</si>
  <si>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</si>
  <si>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</si>
  <si>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</si>
  <si>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</si>
  <si>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</si>
  <si>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</si>
  <si>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</si>
  <si>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</si>
  <si>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</si>
  <si>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</si>
  <si>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</si>
  <si>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</si>
  <si>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</si>
  <si>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</si>
  <si>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</si>
  <si>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</si>
  <si>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</si>
  <si>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</si>
  <si>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</si>
  <si>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</si>
  <si>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</si>
  <si>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</si>
  <si>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</si>
  <si>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</si>
  <si>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</si>
  <si>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</si>
  <si>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</si>
  <si>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</si>
  <si>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</si>
  <si>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</si>
  <si>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</si>
  <si>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</si>
  <si>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</si>
  <si>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</si>
  <si>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</si>
  <si>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</si>
  <si>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</si>
  <si>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</si>
  <si>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</si>
  <si>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</si>
  <si>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</si>
  <si>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</si>
  <si>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</si>
  <si>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</si>
  <si>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</si>
  <si>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</si>
  <si>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</si>
  <si>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</si>
  <si>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</si>
  <si>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</si>
  <si>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</si>
  <si>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</si>
  <si>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</si>
  <si>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</si>
  <si>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</si>
  <si>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</si>
  <si>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</si>
  <si>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</si>
  <si>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</si>
  <si>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</si>
  <si>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</si>
  <si>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</si>
  <si>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</si>
  <si>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</si>
  <si>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</si>
  <si>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</si>
  <si>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</si>
  <si>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</si>
  <si>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</si>
  <si>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</si>
  <si>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</si>
  <si>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</si>
  <si>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</si>
  <si>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</si>
  <si>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</si>
  <si>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</si>
  <si>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</si>
  <si>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</si>
  <si>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</si>
  <si>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</si>
  <si>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</si>
  <si>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</si>
  <si>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</si>
  <si>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</si>
  <si>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</si>
  <si>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</si>
  <si>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</si>
  <si>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</si>
  <si>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</si>
  <si>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</si>
  <si>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</si>
  <si>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</si>
  <si>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</si>
  <si>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</si>
  <si>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</si>
  <si>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</si>
  <si>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</si>
  <si>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</si>
  <si>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</si>
  <si>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</si>
  <si>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</si>
  <si>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</si>
  <si>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</si>
  <si>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</si>
  <si>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</si>
  <si>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</si>
  <si>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</si>
  <si>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</si>
  <si>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</si>
  <si>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</si>
  <si>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</si>
  <si>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</si>
  <si>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</si>
  <si>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</si>
  <si>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</si>
  <si>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</si>
  <si>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</si>
  <si>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</si>
  <si>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</si>
  <si>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</si>
  <si>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</si>
  <si>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</si>
  <si>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</si>
  <si>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</si>
  <si>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</si>
  <si>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</si>
  <si>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</si>
  <si>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</si>
  <si>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</si>
  <si>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</si>
  <si>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</si>
  <si>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</si>
  <si>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</si>
  <si>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</si>
  <si>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</si>
  <si>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</si>
  <si>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</si>
  <si>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</si>
  <si>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</si>
  <si>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</si>
  <si>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</si>
  <si>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</si>
  <si>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</si>
  <si>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</si>
  <si>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</si>
  <si>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</si>
  <si>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</si>
  <si>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</si>
  <si>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</si>
  <si>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</si>
  <si>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</si>
  <si>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</si>
  <si>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</si>
  <si>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</si>
  <si>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</si>
  <si>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</si>
  <si>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</si>
  <si>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</si>
  <si>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</si>
  <si>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</si>
  <si>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</si>
  <si>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</si>
  <si>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</si>
  <si>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</si>
  <si>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</si>
  <si>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</si>
  <si>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</si>
  <si>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</si>
  <si>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</si>
  <si>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</si>
  <si>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</si>
  <si>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</si>
  <si>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</si>
  <si>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</si>
  <si>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</si>
  <si>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</si>
  <si>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</si>
  <si>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</si>
  <si>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</si>
  <si>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</si>
  <si>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</si>
  <si>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</si>
  <si>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</si>
  <si>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</si>
  <si>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</si>
  <si>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</si>
  <si>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</si>
  <si>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</si>
  <si>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</si>
  <si>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</si>
  <si>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</si>
  <si>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</si>
  <si>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</si>
  <si>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</si>
  <si>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</si>
  <si>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</si>
  <si>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</si>
  <si>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</si>
  <si>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</si>
  <si>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</si>
  <si>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</si>
  <si>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</si>
  <si>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</si>
  <si>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</si>
  <si>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</si>
  <si>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</si>
  <si>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</si>
  <si>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</si>
  <si>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</si>
  <si>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</si>
  <si>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</si>
  <si>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</si>
  <si>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</si>
  <si>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</si>
  <si>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</si>
  <si>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</si>
  <si>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</si>
  <si>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</si>
  <si>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</si>
  <si>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</si>
  <si>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</si>
  <si>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</si>
  <si>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</si>
  <si>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</si>
  <si>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</si>
  <si>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</si>
  <si>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</si>
  <si>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</si>
  <si>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</si>
  <si>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</si>
  <si>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</si>
  <si>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</si>
  <si>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</si>
  <si>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</si>
  <si>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</si>
  <si>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</si>
  <si>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</si>
  <si>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</si>
  <si>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</si>
  <si>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</si>
  <si>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</si>
  <si>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</si>
  <si>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</si>
  <si>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</si>
  <si>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</si>
  <si>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</si>
  <si>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</si>
  <si>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</si>
  <si>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</si>
  <si>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</si>
  <si>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</si>
  <si>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</si>
  <si>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</si>
  <si>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</si>
  <si>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</si>
  <si>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</si>
  <si>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</si>
  <si>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</si>
  <si>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</si>
  <si>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</si>
  <si>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</si>
  <si>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</si>
  <si>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</si>
  <si>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</si>
  <si>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</si>
  <si>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</si>
  <si>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</si>
  <si>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</si>
  <si>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</si>
  <si>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</si>
  <si>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</si>
  <si>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</si>
  <si>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</si>
  <si>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</si>
  <si>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</si>
  <si>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</si>
  <si>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</si>
  <si>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</si>
  <si>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</si>
  <si>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</si>
  <si>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</si>
  <si>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</si>
  <si>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</si>
  <si>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</si>
  <si>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</si>
  <si>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</si>
  <si>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</si>
  <si>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</si>
  <si>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</si>
  <si>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</si>
  <si>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</si>
  <si>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</si>
  <si>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</si>
  <si>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</si>
  <si>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</si>
  <si>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</si>
  <si>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</si>
  <si>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</si>
  <si>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</si>
  <si>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</si>
  <si>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</si>
  <si>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</si>
  <si>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</si>
  <si>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</si>
  <si>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</si>
  <si>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</si>
  <si>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</si>
  <si>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</si>
  <si>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</si>
  <si>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</si>
  <si>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</si>
  <si>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</si>
  <si>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</si>
  <si>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</si>
  <si>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</si>
  <si>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</si>
  <si>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</si>
  <si>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</si>
  <si>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</si>
  <si>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</si>
  <si>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</si>
  <si>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</si>
  <si>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</si>
  <si>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</si>
  <si>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</si>
  <si>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</si>
  <si>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</si>
  <si>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</si>
  <si>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</si>
  <si>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</si>
  <si>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</si>
  <si>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</si>
  <si>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</si>
  <si>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</si>
  <si>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</si>
  <si>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</si>
  <si>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</si>
  <si>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</si>
  <si>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</si>
  <si>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</si>
  <si>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</si>
  <si>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</si>
  <si>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</si>
  <si>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</si>
  <si>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</si>
  <si>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</si>
  <si>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</si>
  <si>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</si>
  <si>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</si>
  <si>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</si>
  <si>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</si>
  <si>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</si>
  <si>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</si>
  <si>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</si>
  <si>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</si>
  <si>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</si>
  <si>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</si>
  <si>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</si>
  <si>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</si>
  <si>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</si>
  <si>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</si>
  <si>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</si>
  <si>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</si>
  <si>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</si>
  <si>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</si>
  <si>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</si>
  <si>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</si>
  <si>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</si>
  <si>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</si>
  <si>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</si>
  <si>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</si>
  <si>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</si>
  <si>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</si>
  <si>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</si>
  <si>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</si>
  <si>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</si>
  <si>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</si>
  <si>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</si>
  <si>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</si>
  <si>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</si>
  <si>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</si>
  <si>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</si>
  <si>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</si>
  <si>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</si>
  <si>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</si>
  <si>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</si>
  <si>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</si>
  <si>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</si>
  <si>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</si>
  <si>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</si>
  <si>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</si>
  <si>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</si>
  <si>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</si>
  <si>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</si>
  <si>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</si>
  <si>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</si>
  <si>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</si>
  <si>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</si>
  <si>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</si>
  <si>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</si>
  <si>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</si>
  <si>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</si>
  <si>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</si>
  <si>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</si>
  <si>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</si>
  <si>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</si>
  <si>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</si>
  <si>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</si>
  <si>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</si>
  <si>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</si>
  <si>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</si>
  <si>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</si>
  <si>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</si>
  <si>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</si>
  <si>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</si>
  <si>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</si>
  <si>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</si>
  <si>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</si>
  <si>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</si>
  <si>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</si>
  <si>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</si>
  <si>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</si>
  <si>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</si>
  <si>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</si>
  <si>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</si>
  <si>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</si>
  <si>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</si>
  <si>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</si>
  <si>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</si>
  <si>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</si>
  <si>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</si>
  <si>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</si>
  <si>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</si>
  <si>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</si>
  <si>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</si>
  <si>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</si>
  <si>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</si>
  <si>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</si>
  <si>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</si>
  <si>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</si>
  <si>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</si>
  <si>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</si>
  <si>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</si>
  <si>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</si>
  <si>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</si>
  <si>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</si>
  <si>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</si>
  <si>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</si>
  <si>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</si>
  <si>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</si>
  <si>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</si>
  <si>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</si>
  <si>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</si>
  <si>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</si>
  <si>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</si>
  <si>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</si>
  <si>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</si>
  <si>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</si>
  <si>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</si>
  <si>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</si>
  <si>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</si>
  <si>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</si>
  <si>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</si>
  <si>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</si>
  <si>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</si>
  <si>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</si>
  <si>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</si>
  <si>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</si>
  <si>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</si>
  <si>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</si>
  <si>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</si>
  <si>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</si>
  <si>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</si>
  <si>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</si>
  <si>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</si>
  <si>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</si>
  <si>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</si>
  <si>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</si>
  <si>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</si>
  <si>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</si>
  <si>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</si>
  <si>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</si>
  <si>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</si>
  <si>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</si>
  <si>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</si>
  <si>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</si>
  <si>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</si>
  <si>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</si>
  <si>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</si>
  <si>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</si>
  <si>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</si>
  <si>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</si>
  <si>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</si>
  <si>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</si>
  <si>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</si>
  <si>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</si>
  <si>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</si>
  <si>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</si>
  <si>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</si>
  <si>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</si>
  <si>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</si>
  <si>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</si>
  <si>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</si>
  <si>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</si>
  <si>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</si>
  <si>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</si>
  <si>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</si>
  <si>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</si>
  <si>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</si>
  <si>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</si>
  <si>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</si>
  <si>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</si>
  <si>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</si>
  <si>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</si>
  <si>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</si>
  <si>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</si>
  <si>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</si>
  <si>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</si>
  <si>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</si>
  <si>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</si>
  <si>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</si>
  <si>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</si>
  <si>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</si>
  <si>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</si>
  <si>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</si>
  <si>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</si>
  <si>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</si>
  <si>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</si>
  <si>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</si>
  <si>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</si>
  <si>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</si>
  <si>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</si>
  <si>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</si>
  <si>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</si>
  <si>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</si>
  <si>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</si>
  <si>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</si>
  <si>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</si>
  <si>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</si>
  <si>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</si>
  <si>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</si>
  <si>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</si>
  <si>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</si>
  <si>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</si>
  <si>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</si>
  <si>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</si>
  <si>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</si>
  <si>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</si>
  <si>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</si>
  <si>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</si>
  <si>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</si>
  <si>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</si>
  <si>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</si>
  <si>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</si>
  <si>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</si>
  <si>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</si>
  <si>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</si>
  <si>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</si>
  <si>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</si>
  <si>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</si>
  <si>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</si>
  <si>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</si>
  <si>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</si>
  <si>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</si>
  <si>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</si>
  <si>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</si>
  <si>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</si>
  <si>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</si>
  <si>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</si>
  <si>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</si>
  <si>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</si>
  <si>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</si>
  <si>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</si>
  <si>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</si>
  <si>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</si>
  <si>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</si>
  <si>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</si>
  <si>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</si>
  <si>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</si>
  <si>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</si>
  <si>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</si>
  <si>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</si>
  <si>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</si>
  <si>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</si>
  <si>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</si>
  <si>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</si>
  <si>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</si>
  <si>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</si>
  <si>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</si>
  <si>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</si>
  <si>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</si>
  <si>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</si>
  <si>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</si>
  <si>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</si>
  <si>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</si>
  <si>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</si>
  <si>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</si>
  <si>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</si>
  <si>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</si>
  <si>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</si>
  <si>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</si>
  <si>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</si>
  <si>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</si>
  <si>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</si>
  <si>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</si>
  <si>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</si>
  <si>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</si>
  <si>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</si>
  <si>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</si>
  <si>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</si>
  <si>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</si>
  <si>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</si>
  <si>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</si>
  <si>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</si>
  <si>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</si>
  <si>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</si>
  <si>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</si>
  <si>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</si>
  <si>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</si>
  <si>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</si>
  <si>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</si>
  <si>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</si>
  <si>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</si>
  <si>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</si>
  <si>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</si>
  <si>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</si>
  <si>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</si>
  <si>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</si>
  <si>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</si>
  <si>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</si>
  <si>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</si>
  <si>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</si>
  <si>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</si>
  <si>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</si>
  <si>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</si>
  <si>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</si>
  <si>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</si>
  <si>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</si>
  <si>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</si>
  <si>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</si>
  <si>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</si>
  <si>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</si>
  <si>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</si>
  <si>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</si>
  <si>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</si>
  <si>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</si>
  <si>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</si>
  <si>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</si>
  <si>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</si>
  <si>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</si>
  <si>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</si>
  <si>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</si>
  <si>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</si>
  <si>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</si>
  <si>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</si>
  <si>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</si>
  <si>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</si>
  <si>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</si>
  <si>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</si>
  <si>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</si>
  <si>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</si>
  <si>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</si>
  <si>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</si>
  <si>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</si>
  <si>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</si>
  <si>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</si>
  <si>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</si>
  <si>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</si>
  <si>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</si>
  <si>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</si>
  <si>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</si>
  <si>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</si>
  <si>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</si>
  <si>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</si>
  <si>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</si>
  <si>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</si>
  <si>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</si>
  <si>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</si>
  <si>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</si>
  <si>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</si>
  <si>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</si>
  <si>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</si>
  <si>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</si>
  <si>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</si>
  <si>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</si>
  <si>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</si>
  <si>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</si>
  <si>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</si>
  <si>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</si>
  <si>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</si>
  <si>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</si>
  <si>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</si>
  <si>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</si>
  <si>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</si>
  <si>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</si>
  <si>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</si>
  <si>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</si>
  <si>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</si>
  <si>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</si>
  <si>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</si>
  <si>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</si>
  <si>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</si>
  <si>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</si>
  <si>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</si>
  <si>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</si>
  <si>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</si>
  <si>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</si>
  <si>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</si>
  <si>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</si>
  <si>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</si>
  <si>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</si>
  <si>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</si>
  <si>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</si>
  <si>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</si>
  <si>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</si>
  <si>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</si>
  <si>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</si>
  <si>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</si>
  <si>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</si>
  <si>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</si>
  <si>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</si>
  <si>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</si>
  <si>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</si>
  <si>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</si>
  <si>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</si>
  <si>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</si>
  <si>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</si>
  <si>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</si>
  <si>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</si>
  <si>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</si>
  <si>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</si>
  <si>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</si>
  <si>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</si>
  <si>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</si>
  <si>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</si>
  <si>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</si>
  <si>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</si>
  <si>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</si>
  <si>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</si>
  <si>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</si>
  <si>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</si>
  <si>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</si>
  <si>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</si>
  <si>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</si>
  <si>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</si>
  <si>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</si>
  <si>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</si>
  <si>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</si>
  <si>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</si>
  <si>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</si>
  <si>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</si>
  <si>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</si>
  <si>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</si>
  <si>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</si>
  <si>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</si>
  <si>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</si>
  <si>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</si>
  <si>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</si>
  <si>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</si>
  <si>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</si>
  <si>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</si>
  <si>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</si>
  <si>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</si>
  <si>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</si>
  <si>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</si>
  <si>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</si>
  <si>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</si>
  <si>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</si>
  <si>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</si>
  <si>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</si>
  <si>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</si>
  <si>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</si>
  <si>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</si>
  <si>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</si>
  <si>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</si>
  <si>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</si>
  <si>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</si>
  <si>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</si>
  <si>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</si>
  <si>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</si>
  <si>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</si>
  <si>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</si>
  <si>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</si>
  <si>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</si>
  <si>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</si>
  <si>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</si>
  <si>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</si>
  <si>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</si>
  <si>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</si>
  <si>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</si>
  <si>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</si>
  <si>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</si>
  <si>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</si>
  <si>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</si>
  <si>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</si>
  <si>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</si>
  <si>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Հավելված3</t>
  </si>
  <si>
    <t>Հավելված 1</t>
  </si>
  <si>
    <t xml:space="preserve">                             օգոստոսի 19 -ի N ___ որոշման </t>
  </si>
  <si>
    <t xml:space="preserve">                                    Հավելված1</t>
  </si>
  <si>
    <t>Հավելված2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</si>
  <si>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</si>
  <si>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</si>
  <si>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</si>
  <si>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</si>
  <si>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</si>
  <si>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                           հոկտեմբեր 14 -ի N   -Ն որոշման </t>
  </si>
  <si>
    <t xml:space="preserve">                             հոկտեմբերի 14 -ի N    -Ն որոշման </t>
  </si>
  <si>
    <t xml:space="preserve">                                                              հոկտեմբերի 14 -ի N   -Ն  որոշման </t>
  </si>
  <si>
    <t xml:space="preserve"> Ընթացիկ դրամաշնորհներ պետական և համայնքների ոչ առևտրային կազմակերպություններին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</si>
</sst>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tabSelected="1" topLeftCell="A16" zoomScaleSheetLayoutView="100" workbookViewId="0">
      <selection activeCell="E69" sqref="E69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893</v>
      </c>
    </row>
    <row r="2" spans="1:10">
      <c r="G2" s="226" t="s">
        <v>610</v>
      </c>
      <c r="H2" s="226"/>
      <c r="I2" s="226"/>
      <c r="J2" s="226"/>
    </row>
    <row r="3" spans="1:10">
      <c r="G3" s="226" t="s">
        <v>887</v>
      </c>
      <c r="H3" s="226"/>
      <c r="I3" s="226"/>
      <c r="J3" s="226"/>
    </row>
    <row r="4" spans="1:10">
      <c r="G4" s="225" t="s">
        <v>894</v>
      </c>
      <c r="H4" s="225"/>
      <c r="I4" s="225"/>
      <c r="J4" s="225"/>
    </row>
    <row r="5" spans="1:10" ht="27" customHeight="1">
      <c r="G5" s="227" t="s">
        <v>893</v>
      </c>
      <c r="H5" s="227"/>
      <c r="I5" s="227"/>
      <c r="J5" s="227"/>
    </row>
    <row r="6" spans="1:10">
      <c r="G6" s="226" t="s">
        <v>610</v>
      </c>
      <c r="H6" s="226"/>
      <c r="I6" s="226"/>
      <c r="J6" s="226"/>
    </row>
    <row r="7" spans="1:10">
      <c r="G7" s="226" t="s">
        <v>890</v>
      </c>
      <c r="H7" s="226"/>
      <c r="I7" s="226"/>
      <c r="J7" s="226"/>
    </row>
    <row r="8" spans="1:10">
      <c r="G8" s="225" t="s">
        <v>891</v>
      </c>
      <c r="H8" s="225"/>
      <c r="I8" s="225"/>
      <c r="J8" s="225"/>
    </row>
    <row r="9" spans="1:10" s="125" customFormat="1" ht="20.25">
      <c r="A9" s="231" t="s">
        <v>719</v>
      </c>
      <c r="B9" s="231"/>
      <c r="C9" s="231"/>
      <c r="D9" s="231"/>
      <c r="E9" s="231"/>
      <c r="F9" s="231"/>
    </row>
    <row r="10" spans="1:10" s="125" customFormat="1" ht="20.25">
      <c r="A10" s="231" t="s">
        <v>720</v>
      </c>
      <c r="B10" s="231"/>
      <c r="C10" s="231"/>
      <c r="D10" s="231"/>
      <c r="E10" s="231"/>
      <c r="F10" s="231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8" t="s">
        <v>723</v>
      </c>
      <c r="D12" s="126" t="s">
        <v>721</v>
      </c>
      <c r="E12" s="126"/>
      <c r="F12" s="126"/>
      <c r="G12" s="232" t="s">
        <v>778</v>
      </c>
      <c r="H12" s="233"/>
      <c r="I12" s="233"/>
      <c r="J12" s="234"/>
    </row>
    <row r="13" spans="1:10">
      <c r="A13" s="107" t="s">
        <v>143</v>
      </c>
      <c r="B13" s="107" t="s">
        <v>722</v>
      </c>
      <c r="C13" s="229"/>
      <c r="D13" s="235" t="s">
        <v>373</v>
      </c>
      <c r="E13" s="127" t="s">
        <v>154</v>
      </c>
      <c r="F13" s="127"/>
      <c r="G13" s="237" t="s">
        <v>372</v>
      </c>
      <c r="H13" s="238"/>
      <c r="I13" s="238"/>
      <c r="J13" s="239"/>
    </row>
    <row r="14" spans="1:10" ht="27.75" thickBot="1">
      <c r="A14" s="108"/>
      <c r="B14" s="108"/>
      <c r="C14" s="230"/>
      <c r="D14" s="236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5121385.5820000004</v>
      </c>
      <c r="E16" s="122">
        <f t="shared" ref="E16:J16" si="0">SUM(E17,E56,E75)</f>
        <v>4748284.4399999995</v>
      </c>
      <c r="F16" s="122">
        <f t="shared" si="0"/>
        <v>982929.83700000122</v>
      </c>
      <c r="G16" s="113">
        <f t="shared" si="0"/>
        <v>1541058.3057401574</v>
      </c>
      <c r="H16" s="113">
        <f t="shared" si="0"/>
        <v>2731952.2049921262</v>
      </c>
      <c r="I16" s="113">
        <f t="shared" si="0"/>
        <v>3922846.1042440948</v>
      </c>
      <c r="J16" s="113">
        <f t="shared" si="0"/>
        <v>5121385.5820000004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1176886.69</v>
      </c>
      <c r="E17" s="122">
        <f>SUM(E18,E22,E24,E46,E50)</f>
        <v>1176886.69</v>
      </c>
      <c r="F17" s="122" t="s">
        <v>0</v>
      </c>
      <c r="G17" s="113">
        <f>SUM(G18,G22,G24,G46,G50)</f>
        <v>282638.14208661416</v>
      </c>
      <c r="H17" s="113">
        <f>SUM(H18,H22,H24,H46,H50)</f>
        <v>579176.52066929138</v>
      </c>
      <c r="I17" s="113">
        <f>SUM(I18,I22,I24,I46,I50)</f>
        <v>875714.89925196848</v>
      </c>
      <c r="J17" s="113">
        <f>SUM(J18,J22,J24,J46,J50)</f>
        <v>1176886.69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7"/>
        <v>2250</v>
      </c>
      <c r="E38" s="209">
        <v>2250</v>
      </c>
      <c r="F38" s="209" t="s">
        <v>0</v>
      </c>
      <c r="G38" s="209">
        <f t="shared" si="3"/>
        <v>540.35433070866145</v>
      </c>
      <c r="H38" s="209">
        <f t="shared" si="4"/>
        <v>1107.2834645669291</v>
      </c>
      <c r="I38" s="209">
        <f t="shared" si="5"/>
        <v>1674.2125984251968</v>
      </c>
      <c r="J38" s="209">
        <f t="shared" si="6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3169849.2420000001</v>
      </c>
      <c r="E56" s="122">
        <f t="shared" si="8"/>
        <v>2796748.1</v>
      </c>
      <c r="F56" s="122">
        <f t="shared" si="8"/>
        <v>373101.14199999999</v>
      </c>
      <c r="G56" s="114">
        <f t="shared" si="8"/>
        <v>1072288.1669999999</v>
      </c>
      <c r="H56" s="114">
        <f t="shared" si="8"/>
        <v>1771475.192</v>
      </c>
      <c r="I56" s="114">
        <f t="shared" si="8"/>
        <v>2470662.2170000002</v>
      </c>
      <c r="J56" s="114">
        <f t="shared" si="8"/>
        <v>3169849.2420000001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2796748.1</v>
      </c>
      <c r="E65" s="122">
        <f>SUM(E66,E67,E70,E71)</f>
        <v>2796748.1</v>
      </c>
      <c r="F65" s="122" t="s">
        <v>0</v>
      </c>
      <c r="G65" s="122">
        <f>SUM(G66,G67,G70,G71)</f>
        <v>699187.02500000002</v>
      </c>
      <c r="H65" s="122">
        <f>SUM(H66,H67,H70,H71)</f>
        <v>1398374.05</v>
      </c>
      <c r="I65" s="122">
        <f>SUM(I66,I67,I70,I71)</f>
        <v>2097561.0750000002</v>
      </c>
      <c r="J65" s="122">
        <f>SUM(J66,J67,J70,J71)</f>
        <v>2796748.1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v>0</v>
      </c>
      <c r="H69" s="209">
        <v>0</v>
      </c>
      <c r="I69" s="209"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150</v>
      </c>
      <c r="E70" s="217">
        <v>150</v>
      </c>
      <c r="F70" s="209" t="s">
        <v>0</v>
      </c>
      <c r="G70" s="209">
        <f>+D70/4</f>
        <v>37.5</v>
      </c>
      <c r="H70" s="209">
        <f>+D70/4*2</f>
        <v>75</v>
      </c>
      <c r="I70" s="209">
        <f>+D70/4*3</f>
        <v>112.5</v>
      </c>
      <c r="J70" s="209">
        <f>+D70</f>
        <v>150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774649.64999999991</v>
      </c>
      <c r="E75" s="122">
        <f t="shared" si="9"/>
        <v>774649.64999999991</v>
      </c>
      <c r="F75" s="122">
        <f t="shared" si="9"/>
        <v>609828.69500000123</v>
      </c>
      <c r="G75" s="114">
        <f t="shared" si="9"/>
        <v>186131.99665354329</v>
      </c>
      <c r="H75" s="114">
        <f t="shared" si="9"/>
        <v>381300.49232283467</v>
      </c>
      <c r="I75" s="114">
        <f t="shared" si="9"/>
        <v>576468.98799212591</v>
      </c>
      <c r="J75" s="114">
        <f t="shared" si="9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6"/>
        <v>209208</v>
      </c>
      <c r="E107" s="209">
        <v>209208</v>
      </c>
      <c r="F107" s="209" t="s">
        <v>0</v>
      </c>
      <c r="G107" s="209">
        <f t="shared" si="17"/>
        <v>50242.86614173228</v>
      </c>
      <c r="H107" s="209">
        <f t="shared" si="18"/>
        <v>102956.69291338582</v>
      </c>
      <c r="I107" s="209">
        <f t="shared" si="19"/>
        <v>155670.51968503935</v>
      </c>
      <c r="J107" s="209">
        <f t="shared" si="20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tntesagitakan'!I772</f>
        <v>609828.69500000123</v>
      </c>
      <c r="G126" s="219">
        <f>+'6.Gorcarakan ev tntesagitakan'!J772</f>
        <v>146454.69486220591</v>
      </c>
      <c r="H126" s="219">
        <f>+'6.Gorcarakan ev tntesagitakan'!K772</f>
        <v>300112.39438976499</v>
      </c>
      <c r="I126" s="219">
        <f>+'6.Gorcarakan ev tntesagitakan'!L772</f>
        <v>453770.09391732351</v>
      </c>
      <c r="J126" s="219">
        <f>+'6.Gorcarakan ev tntesagitakan'!M772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view="pageBreakPreview" zoomScaleSheetLayoutView="100" workbookViewId="0">
      <selection activeCell="I4" sqref="I4:L4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27" t="s">
        <v>895</v>
      </c>
      <c r="J1" s="227"/>
      <c r="K1" s="227"/>
      <c r="L1" s="227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26" t="s">
        <v>610</v>
      </c>
      <c r="J2" s="226"/>
      <c r="K2" s="226"/>
      <c r="L2" s="226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26" t="s">
        <v>887</v>
      </c>
      <c r="J3" s="226"/>
      <c r="K3" s="226"/>
      <c r="L3" s="226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25" t="s">
        <v>904</v>
      </c>
      <c r="J4" s="225"/>
      <c r="K4" s="225"/>
      <c r="L4" s="225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7" t="s">
        <v>899</v>
      </c>
      <c r="J5" s="227"/>
      <c r="K5" s="227"/>
      <c r="L5" s="227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26" t="s">
        <v>897</v>
      </c>
      <c r="J6" s="226"/>
      <c r="K6" s="226"/>
      <c r="L6" s="226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26" t="s">
        <v>890</v>
      </c>
      <c r="J7" s="226"/>
      <c r="K7" s="226"/>
      <c r="L7" s="226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25" t="s">
        <v>898</v>
      </c>
      <c r="J8" s="225"/>
      <c r="K8" s="225"/>
      <c r="L8" s="225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29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29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6273078.7149999999</v>
      </c>
      <c r="G16" s="38">
        <f>+G17+G52+G69+G95+G148+G168+G188+G217+G247+G278+G310</f>
        <v>4816184.3950000005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3883570.2604527548</v>
      </c>
      <c r="K16" s="38">
        <f>+K17+K52+K69+K95+K148+K168+K188+K217+K247+K278</f>
        <v>5074426.7273031492</v>
      </c>
      <c r="L16" s="38">
        <f>+L17+L52+L69+L95+L148+L168+L188+L217+L247+L278</f>
        <v>6273078.7149999999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807684.10000000009</v>
      </c>
      <c r="G17" s="38">
        <f t="shared" ref="G17:L17" si="0">+G19+G24+G28+G33+G36+G39+G42+G45</f>
        <v>773432.60000000009</v>
      </c>
      <c r="H17" s="38">
        <f t="shared" si="0"/>
        <v>34251.5</v>
      </c>
      <c r="I17" s="38">
        <f t="shared" si="0"/>
        <v>217524.9255905512</v>
      </c>
      <c r="J17" s="38">
        <f t="shared" si="0"/>
        <v>400578.43228346453</v>
      </c>
      <c r="K17" s="38">
        <f t="shared" si="0"/>
        <v>571499.43070866144</v>
      </c>
      <c r="L17" s="38">
        <f t="shared" si="0"/>
        <v>807684.10000000009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617806.5</v>
      </c>
      <c r="G19" s="38">
        <f>+'6.Gorcarakan ev tntesagitakan'!H18</f>
        <v>601965</v>
      </c>
      <c r="H19" s="38">
        <f>+'6.Gorcarakan ev tntesagitakan'!I18</f>
        <v>15841.5</v>
      </c>
      <c r="I19" s="38">
        <f>+'6.Gorcarakan ev tntesagitakan'!J18</f>
        <v>139088.01653543307</v>
      </c>
      <c r="J19" s="38">
        <f>+'6.Gorcarakan ev tntesagitakan'!K18</f>
        <v>278145.07401574799</v>
      </c>
      <c r="K19" s="38">
        <f>+'6.Gorcarakan ev tntesagitakan'!L18</f>
        <v>435068.48700787406</v>
      </c>
      <c r="L19" s="38">
        <f>+'6.Gorcarakan ev tntesagitakan'!M18</f>
        <v>617806.5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617806.5</v>
      </c>
      <c r="G21" s="38">
        <f>+'6.Gorcarakan ev tntesagitakan'!H20</f>
        <v>601965</v>
      </c>
      <c r="H21" s="38">
        <f>+'6.Gorcarakan ev tntesagitakan'!I20</f>
        <v>15841.5</v>
      </c>
      <c r="I21" s="38">
        <f>+'6.Gorcarakan ev tntesagitakan'!J20</f>
        <v>139088.01653543307</v>
      </c>
      <c r="J21" s="38">
        <f>+'6.Gorcarakan ev tntesagitakan'!K20</f>
        <v>278145.07401574799</v>
      </c>
      <c r="K21" s="38">
        <f>+'6.Gorcarakan ev tntesagitakan'!L20</f>
        <v>435068.48700787406</v>
      </c>
      <c r="L21" s="38">
        <f>+'6.Gorcarakan ev tntesagitakan'!M20</f>
        <v>617806.5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24856</v>
      </c>
      <c r="G36" s="38">
        <f>+'6.Gorcarakan ev tntesagitakan'!H90</f>
        <v>6446</v>
      </c>
      <c r="H36" s="38">
        <f>+'6.Gorcarakan ev tntesagitakan'!I90</f>
        <v>18410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24856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24856</v>
      </c>
      <c r="G38" s="38">
        <f>+'6.Gorcarakan ev tntesagitakan'!H92</f>
        <v>6446</v>
      </c>
      <c r="H38" s="38">
        <f>+'6.Gorcarakan ev tntesagitakan'!I92</f>
        <v>18410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24856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155462.20000000001</v>
      </c>
      <c r="G39" s="38">
        <f>+'6.Gorcarakan ev tntesagitakan'!H97</f>
        <v>155462.20000000001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155462.20000000001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155462.20000000001</v>
      </c>
      <c r="G41" s="38">
        <f>+'6.Gorcarakan ev tntesagitakan'!H99</f>
        <v>155462.20000000001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1665773.5150000001</v>
      </c>
      <c r="G95" s="38">
        <f t="shared" ref="G95:L95" si="3">+G97+G101+G107+G115+G120+G127+G130+G136+G145</f>
        <v>189460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1612383.9501377945</v>
      </c>
      <c r="L95" s="38">
        <f t="shared" si="3"/>
        <v>1665773.5150000001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1840732.7150000001</v>
      </c>
      <c r="G120" s="38">
        <f t="shared" si="5"/>
        <v>189460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1742570.1265157473</v>
      </c>
      <c r="L120" s="38">
        <f t="shared" si="5"/>
        <v>1840732.7150000001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1840732.7150000001</v>
      </c>
      <c r="G122" s="38">
        <f>+'6.Gorcarakan ev tntesagitakan'!H277</f>
        <v>189460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1742570.1265157473</v>
      </c>
      <c r="L122" s="38">
        <f>+'6.Gorcarakan ev tntesagitakan'!M277</f>
        <v>1840732.7150000001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649832.9</v>
      </c>
      <c r="G148" s="38">
        <f t="shared" ref="G148:L148" si="7">+G150+G153+G156+G159+G162+G165</f>
        <v>642492.9</v>
      </c>
      <c r="H148" s="38">
        <f t="shared" si="7"/>
        <v>7340</v>
      </c>
      <c r="I148" s="38">
        <f t="shared" si="7"/>
        <v>153462.66102362203</v>
      </c>
      <c r="J148" s="38">
        <f t="shared" si="7"/>
        <v>328769.94055118109</v>
      </c>
      <c r="K148" s="38">
        <f t="shared" si="7"/>
        <v>477262.79173228343</v>
      </c>
      <c r="L148" s="38">
        <f t="shared" si="7"/>
        <v>649832.9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529305.4</v>
      </c>
      <c r="G150" s="38">
        <f t="shared" ref="G150:L150" si="8">+G152</f>
        <v>526305.4</v>
      </c>
      <c r="H150" s="38">
        <f t="shared" si="8"/>
        <v>3000</v>
      </c>
      <c r="I150" s="38">
        <f t="shared" si="8"/>
        <v>125169.77716535432</v>
      </c>
      <c r="J150" s="38">
        <f t="shared" si="8"/>
        <v>269713.8834645669</v>
      </c>
      <c r="K150" s="38">
        <f t="shared" si="8"/>
        <v>389056.31732283457</v>
      </c>
      <c r="L150" s="38">
        <f t="shared" si="8"/>
        <v>529305.4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529305.4</v>
      </c>
      <c r="G152" s="38">
        <f>+'6.Gorcarakan ev tntesagitakan'!H354</f>
        <v>526305.4</v>
      </c>
      <c r="H152" s="38">
        <f>+'6.Gorcarakan ev tntesagitakan'!I354</f>
        <v>3000</v>
      </c>
      <c r="I152" s="38">
        <f>+'6.Gorcarakan ev tntesagitakan'!J354</f>
        <v>125169.77716535432</v>
      </c>
      <c r="J152" s="38">
        <f>+'6.Gorcarakan ev tntesagitakan'!K354</f>
        <v>269713.8834645669</v>
      </c>
      <c r="K152" s="38">
        <f>+'6.Gorcarakan ev tntesagitakan'!L354</f>
        <v>389056.31732283457</v>
      </c>
      <c r="L152" s="38">
        <f>+'6.Gorcarakan ev tntesagitakan'!M354</f>
        <v>529305.4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120527.5</v>
      </c>
      <c r="G165" s="38">
        <f t="shared" ref="G165:L165" si="9">+G167</f>
        <v>116187.5</v>
      </c>
      <c r="H165" s="38">
        <f t="shared" si="9"/>
        <v>4340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88206.474409448827</v>
      </c>
      <c r="L165" s="38">
        <f t="shared" si="9"/>
        <v>120527.5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120527.5</v>
      </c>
      <c r="G167" s="38">
        <f>+'6.Gorcarakan ev tntesagitakan'!H394</f>
        <v>116187.5</v>
      </c>
      <c r="H167" s="38">
        <f>+'6.Gorcarakan ev tntesagitakan'!I394</f>
        <v>4340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88206.474409448827</v>
      </c>
      <c r="L167" s="38">
        <f>+'6.Gorcarakan ev tntesagitakan'!M394</f>
        <v>120527.5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831835.3</v>
      </c>
      <c r="G168" s="38">
        <f t="shared" ref="G168:L168" si="10">+G170+G173+G176+G179+G182+G185</f>
        <v>369680.9</v>
      </c>
      <c r="H168" s="38">
        <f t="shared" si="10"/>
        <v>462154.4</v>
      </c>
      <c r="I168" s="38">
        <f t="shared" si="10"/>
        <v>319086.06535433076</v>
      </c>
      <c r="J168" s="38">
        <f t="shared" si="10"/>
        <v>487121.65433070797</v>
      </c>
      <c r="K168" s="38">
        <f t="shared" si="10"/>
        <v>648325.91102362238</v>
      </c>
      <c r="L168" s="38">
        <f t="shared" si="10"/>
        <v>831835.3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639591</v>
      </c>
      <c r="G185" s="38">
        <f t="shared" ref="G185:L185" si="12">+G187</f>
        <v>178929.1</v>
      </c>
      <c r="H185" s="38">
        <f t="shared" si="12"/>
        <v>460661.9</v>
      </c>
      <c r="I185" s="38">
        <f t="shared" si="12"/>
        <v>268546.69645669294</v>
      </c>
      <c r="J185" s="38">
        <f t="shared" si="12"/>
        <v>389592.04921259772</v>
      </c>
      <c r="K185" s="38">
        <f t="shared" si="12"/>
        <v>508806.0696850394</v>
      </c>
      <c r="L185" s="38">
        <f t="shared" si="12"/>
        <v>639591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639591</v>
      </c>
      <c r="G187" s="38">
        <f>+'6.Gorcarakan ev tntesagitakan'!H441</f>
        <v>178929.1</v>
      </c>
      <c r="H187" s="38">
        <f>+'6.Gorcarakan ev tntesagitakan'!I441</f>
        <v>460661.9</v>
      </c>
      <c r="I187" s="38">
        <f>+'6.Gorcarakan ev tntesagitakan'!J441</f>
        <v>268546.69645669294</v>
      </c>
      <c r="J187" s="38">
        <f>+'6.Gorcarakan ev tntesagitakan'!K441</f>
        <v>389592.04921259772</v>
      </c>
      <c r="K187" s="38">
        <f>+'6.Gorcarakan ev tntesagitakan'!L441</f>
        <v>508806.0696850394</v>
      </c>
      <c r="L187" s="38">
        <f>+'6.Gorcarakan ev tntesagitakan'!M441</f>
        <v>639591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1474737</v>
      </c>
      <c r="G217" s="38">
        <f t="shared" ref="G217:L217" si="13">+G219+G222+G231+G236+G241+G244</f>
        <v>1393073.4</v>
      </c>
      <c r="H217" s="38">
        <f t="shared" si="13"/>
        <v>81663.600000000006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1120181.9275590552</v>
      </c>
      <c r="L217" s="38">
        <f t="shared" si="13"/>
        <v>1474737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812312.19999999984</v>
      </c>
      <c r="G222" s="38">
        <f>+'6.Gorcarakan ev tntesagitakan'!H548</f>
        <v>730648.59999999986</v>
      </c>
      <c r="H222" s="38">
        <f>+'6.Gorcarakan ev tntesagitakan'!I548</f>
        <v>81663.600000000006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812312.19999999984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100328.79999999999</v>
      </c>
      <c r="G225" s="38">
        <f>+'6.Gorcarakan ev tntesagitakan'!H556</f>
        <v>100328.79999999999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100328.79999999999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85613.6</v>
      </c>
      <c r="G230" s="38">
        <f>+'6.Gorcarakan ev tntesagitakan'!H581</f>
        <v>3950</v>
      </c>
      <c r="H230" s="38">
        <f>+'6.Gorcarakan ev tntesagitakan'!I581</f>
        <v>81663.600000000006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85613.6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67587</v>
      </c>
      <c r="G278" s="38">
        <f t="shared" ref="G278:L278" si="20">+G280+G284+G287+G290+G293+G296+G299+G302+G306</f>
        <v>62587</v>
      </c>
      <c r="H278" s="38">
        <f t="shared" si="20"/>
        <v>5000</v>
      </c>
      <c r="I278" s="38">
        <f t="shared" si="20"/>
        <v>21086.488188976378</v>
      </c>
      <c r="J278" s="38">
        <f t="shared" si="20"/>
        <v>40605.149606299216</v>
      </c>
      <c r="K278" s="38">
        <f>+K280+K284+K287+K290+K293+K296+K299+K302+K306</f>
        <v>60866.921259842515</v>
      </c>
      <c r="L278" s="38">
        <f t="shared" si="20"/>
        <v>67587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32390</v>
      </c>
      <c r="G290" s="38">
        <f>+G292</f>
        <v>32390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32390</v>
      </c>
      <c r="L290" s="38">
        <f>+'6.Gorcarakan ev tntesagitakan'!M723</f>
        <v>32390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32390</v>
      </c>
      <c r="G292" s="38">
        <f>+'6.Gorcarakan ev tntesagitakan'!H723</f>
        <v>32390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32390</v>
      </c>
      <c r="L292" s="38">
        <f>+'6.Gorcarakan ev tntesagitakan'!M723</f>
        <v>32390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6450</v>
      </c>
      <c r="G296" s="38">
        <f t="shared" ref="G296:L296" si="22">+G298</f>
        <v>1450</v>
      </c>
      <c r="H296" s="38">
        <f t="shared" si="22"/>
        <v>5000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6127.5590551181103</v>
      </c>
      <c r="L296" s="38">
        <f t="shared" si="22"/>
        <v>6450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6450</v>
      </c>
      <c r="G298" s="38">
        <f>+'6.Gorcarakan ev tntesagitakan'!H732</f>
        <v>1450</v>
      </c>
      <c r="H298" s="38">
        <f>+'6.Gorcarakan ev tntesagitakan'!I732</f>
        <v>5000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6127.5590551181103</v>
      </c>
      <c r="L298" s="38">
        <f>+'6.Gorcarakan ev tntesagitakan'!M732</f>
        <v>6450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tntesagitakan'!G739</f>
        <v>26020</v>
      </c>
      <c r="G301" s="38">
        <f>+'6.Gorcarakan ev tntesagitakan'!H739</f>
        <v>26020</v>
      </c>
      <c r="H301" s="38">
        <f>+'6.Gorcarakan ev tntesagitakan'!I739</f>
        <v>0</v>
      </c>
      <c r="I301" s="38">
        <f>+'6.Gorcarakan ev tntesagitakan'!J739</f>
        <v>6264.0944881889773</v>
      </c>
      <c r="J301" s="38">
        <f>+'6.Gorcarakan ev tntesagitakan'!K739</f>
        <v>14592.834645669291</v>
      </c>
      <c r="K301" s="38">
        <f>+'6.Gorcarakan ev tntesagitakan'!L739</f>
        <v>20262.125984251965</v>
      </c>
      <c r="L301" s="38">
        <f>+'6.Gorcarakan ev tntesagitakan'!M739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tntesagitakan'!G752</f>
        <v>0</v>
      </c>
      <c r="G308" s="38">
        <f>+'6.Gorcarakan ev tntesagitakan'!H752</f>
        <v>0</v>
      </c>
      <c r="H308" s="38"/>
      <c r="I308" s="38">
        <f>+'6.Gorcarakan ev tntesagitakan'!J752</f>
        <v>0</v>
      </c>
      <c r="J308" s="38">
        <f>+'6.Gorcarakan ev tntesagitakan'!K752</f>
        <v>0</v>
      </c>
      <c r="K308" s="38">
        <f>+'6.Gorcarakan ev tntesagitakan'!L752</f>
        <v>0</v>
      </c>
      <c r="L308" s="38">
        <f>+'6.Gorcarakan ev tntesagitakan'!M752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tntesagitakan'!H772</f>
        <v>609828.69500000123</v>
      </c>
      <c r="H314" s="38">
        <f>+'6.Gorcarakan ev tntesagitakan'!I772</f>
        <v>609828.69500000123</v>
      </c>
      <c r="I314" s="38">
        <f>+'6.Gorcarakan ev tntesagitakan'!J772</f>
        <v>146454.69486220591</v>
      </c>
      <c r="J314" s="38">
        <f>+'6.Gorcarakan ev tntesagitakan'!K772</f>
        <v>300112.39438976499</v>
      </c>
      <c r="K314" s="38">
        <f>+'6.Gorcarakan ev tntesagitakan'!L772</f>
        <v>453770.09391732351</v>
      </c>
      <c r="L314" s="38">
        <f>+'6.Gorcarakan ev tntesagitakan'!M772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1:L1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view="pageBreakPreview" zoomScaleSheetLayoutView="100" workbookViewId="0">
      <selection activeCell="F115" sqref="F114:F115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27" t="s">
        <v>896</v>
      </c>
      <c r="H1" s="227"/>
      <c r="I1" s="227"/>
      <c r="J1" s="227"/>
      <c r="K1" s="224"/>
    </row>
    <row r="2" spans="1:16" s="201" customFormat="1">
      <c r="A2" s="197"/>
      <c r="B2" s="125"/>
      <c r="C2" s="197"/>
      <c r="D2" s="198"/>
      <c r="E2" s="199"/>
      <c r="F2" s="199"/>
      <c r="G2" s="226" t="s">
        <v>610</v>
      </c>
      <c r="H2" s="226"/>
      <c r="I2" s="226"/>
      <c r="J2" s="226"/>
    </row>
    <row r="3" spans="1:16" s="201" customFormat="1">
      <c r="A3" s="197"/>
      <c r="B3" s="125"/>
      <c r="C3" s="197"/>
      <c r="D3" s="198"/>
      <c r="E3" s="199"/>
      <c r="F3" s="199"/>
      <c r="G3" s="226" t="s">
        <v>887</v>
      </c>
      <c r="H3" s="226"/>
      <c r="I3" s="226"/>
      <c r="J3" s="226"/>
    </row>
    <row r="4" spans="1:16" s="201" customFormat="1">
      <c r="A4" s="197"/>
      <c r="B4" s="125"/>
      <c r="C4" s="197"/>
      <c r="D4" s="198"/>
      <c r="E4" s="199"/>
      <c r="F4" s="199"/>
      <c r="G4" s="225" t="s">
        <v>902</v>
      </c>
      <c r="H4" s="225"/>
      <c r="I4" s="225"/>
      <c r="J4" s="225"/>
    </row>
    <row r="5" spans="1:16" s="201" customFormat="1" ht="27" customHeight="1">
      <c r="A5" s="197"/>
      <c r="B5" s="125"/>
      <c r="C5" s="197"/>
      <c r="D5" s="198"/>
      <c r="E5" s="199"/>
      <c r="F5" s="199"/>
      <c r="G5" s="227" t="s">
        <v>889</v>
      </c>
      <c r="H5" s="227"/>
      <c r="I5" s="227"/>
      <c r="J5" s="227"/>
    </row>
    <row r="6" spans="1:16" s="201" customFormat="1">
      <c r="A6" s="197"/>
      <c r="B6" s="125"/>
      <c r="C6" s="197"/>
      <c r="D6" s="198"/>
      <c r="E6" s="199"/>
      <c r="F6" s="199"/>
      <c r="G6" s="226" t="s">
        <v>897</v>
      </c>
      <c r="H6" s="226"/>
      <c r="I6" s="226"/>
      <c r="J6" s="226"/>
    </row>
    <row r="7" spans="1:16" s="201" customFormat="1">
      <c r="A7" s="197"/>
      <c r="B7" s="125"/>
      <c r="C7" s="197"/>
      <c r="D7" s="198"/>
      <c r="E7" s="199"/>
      <c r="F7" s="199"/>
      <c r="G7" s="226" t="s">
        <v>890</v>
      </c>
      <c r="H7" s="226"/>
      <c r="I7" s="226"/>
      <c r="J7" s="226"/>
    </row>
    <row r="8" spans="1:16" s="201" customFormat="1">
      <c r="A8" s="197"/>
      <c r="B8" s="125"/>
      <c r="C8" s="197"/>
      <c r="D8" s="198"/>
      <c r="E8" s="199"/>
      <c r="F8" s="199"/>
      <c r="G8" s="225" t="s">
        <v>900</v>
      </c>
      <c r="H8" s="225"/>
      <c r="I8" s="225"/>
      <c r="J8" s="225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6273078.7150000008</v>
      </c>
      <c r="E17" s="102">
        <f t="shared" ref="E17:J17" si="0">SUM(E19,E178,E213)</f>
        <v>4816184.3950000014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3883570.2604527553</v>
      </c>
      <c r="I17" s="102">
        <f t="shared" si="0"/>
        <v>5074426.7273031492</v>
      </c>
      <c r="J17" s="102">
        <f t="shared" si="0"/>
        <v>6273078.7150000008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4206355.7</v>
      </c>
      <c r="E19" s="102">
        <f t="shared" si="1"/>
        <v>4816184.3950000014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2126563.5700787404</v>
      </c>
      <c r="I19" s="102">
        <f t="shared" si="1"/>
        <v>3163762.2688976373</v>
      </c>
      <c r="J19" s="102">
        <f t="shared" si="1"/>
        <v>4206355.7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1074574.1000000001</v>
      </c>
      <c r="E21" s="29">
        <f>SUM(E23,E28,E31)</f>
        <v>1074574.1000000001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760340.90393700788</v>
      </c>
      <c r="J21" s="29">
        <f>SUM(J23,J28,J31)</f>
        <v>1074574.1000000001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1074574.1000000001</v>
      </c>
      <c r="E23" s="29">
        <f>SUM(E25:E27)</f>
        <v>1074574.1000000001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760340.90393700788</v>
      </c>
      <c r="J23" s="29">
        <f>SUM(J25:J27)</f>
        <v>1074574.1000000001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tntesagitakan'!G754</f>
        <v>1074574.1000000001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tntesagitakan'!H754</f>
        <v>1074574.1000000001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tntesagitakan'!J754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tntesagitakan'!K754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tntesagitakan'!L754</f>
        <v>760340.90393700788</v>
      </c>
      <c r="J25" s="29">
        <f>+'6.Gorcarakan ev tntesagitakan'!M21+'6.Gorcarakan ev tntesagitakan'!M76+'6.Gorcarakan ev tntesagitakan'!M356+'6.Gorcarakan ev tntesagitakan'!M396+'6.Gorcarakan ev tntesagitakan'!M443+'6.Gorcarakan ev tntesagitakan'!M754</f>
        <v>1074574.1000000001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763920.9</v>
      </c>
      <c r="E34" s="29">
        <f>SUM(E36,E45,E50,E60,E63,E67)</f>
        <v>763920.9</v>
      </c>
      <c r="F34" s="29" t="s">
        <v>0</v>
      </c>
      <c r="G34" s="29">
        <f>SUM(G36,G45,G50,G60,G63,G67)</f>
        <v>192043.6562992126</v>
      </c>
      <c r="H34" s="29">
        <f>SUM(H36,H45,H50,H60,H63,H67)</f>
        <v>377892.27401574777</v>
      </c>
      <c r="I34" s="29">
        <f>SUM(I36,I45,I50,I60,I63,I67)</f>
        <v>607891.17244094436</v>
      </c>
      <c r="J34" s="29">
        <f>SUM(J36,J45,J50,J60,J63,J67)</f>
        <v>763920.9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278696.3</v>
      </c>
      <c r="E36" s="29">
        <f>SUM(E38:E44)</f>
        <v>278696.3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207480.26259842547</v>
      </c>
      <c r="J36" s="29">
        <f>SUM(J38:J44)</f>
        <v>278696.3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tntesagitakan'!G755</f>
        <v>211551.3</v>
      </c>
      <c r="E39" s="29">
        <f>+'6.Gorcarakan ev tntesagitakan'!H22+'6.Gorcarakan ev tntesagitakan'!H77+'6.Gorcarakan ev tntesagitakan'!H427+'6.Gorcarakan ev tntesagitakan'!H755</f>
        <v>211551.3</v>
      </c>
      <c r="F39" s="29" t="s">
        <v>1</v>
      </c>
      <c r="G39" s="29">
        <f>+'6.Gorcarakan ev tntesagitakan'!J22+'6.Gorcarakan ev tntesagitakan'!J77+'6.Gorcarakan ev tntesagitakan'!J427+'6.Gorcarakan ev tntesagitakan'!J755</f>
        <v>58137.546456692915</v>
      </c>
      <c r="H39" s="29">
        <f>+'6.Gorcarakan ev tntesagitakan'!K22+'6.Gorcarakan ev tntesagitakan'!K77+'6.Gorcarakan ev tntesagitakan'!K427+'6.Gorcarakan ev tntesagitakan'!K755</f>
        <v>110176.27716535433</v>
      </c>
      <c r="I39" s="29">
        <f>+'6.Gorcarakan ev tntesagitakan'!L22+'6.Gorcarakan ev tntesagitakan'!L77+'6.Gorcarakan ev tntesagitakan'!L427+'6.Gorcarakan ev tntesagitakan'!L755</f>
        <v>154715.05393700814</v>
      </c>
      <c r="J39" s="29">
        <f>+'6.Gorcarakan ev tntesagitakan'!M22+'6.Gorcarakan ev tntesagitakan'!M77+'6.Gorcarakan ev tntesagitakan'!M427+'6.Gorcarakan ev tntesagitakan'!M755</f>
        <v>211551.3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tntesagitakan'!G756</f>
        <v>9157.2999999999993</v>
      </c>
      <c r="E41" s="29">
        <f>+'6.Gorcarakan ev tntesagitakan'!H24+'6.Gorcarakan ev tntesagitakan'!H79+'6.Gorcarakan ev tntesagitakan'!H756</f>
        <v>9157.2999999999993</v>
      </c>
      <c r="F41" s="29" t="s">
        <v>1</v>
      </c>
      <c r="G41" s="29">
        <f>+'6.Gorcarakan ev tntesagitakan'!J24+'6.Gorcarakan ev tntesagitakan'!J79+'6.Gorcarakan ev tntesagitakan'!J756</f>
        <v>2455.4889763779529</v>
      </c>
      <c r="H41" s="29">
        <f>+'6.Gorcarakan ev tntesagitakan'!K24+'6.Gorcarakan ev tntesagitakan'!K79+'6.Gorcarakan ev tntesagitakan'!K756</f>
        <v>4677.8511811023618</v>
      </c>
      <c r="I41" s="29">
        <f>+'6.Gorcarakan ev tntesagitakan'!L24+'6.Gorcarakan ev tntesagitakan'!L79+'6.Gorcarakan ev tntesagitakan'!L756</f>
        <v>6900.2133858267716</v>
      </c>
      <c r="J41" s="29">
        <f>+'6.Gorcarakan ev tntesagitakan'!M24+'6.Gorcarakan ev tntesagitakan'!M79+'6.Gorcarakan ev tntesagitakan'!M756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13532</v>
      </c>
      <c r="E42" s="29">
        <f>+'6.Gorcarakan ev tntesagitakan'!H25+'6.Gorcarakan ev tntesagitakan'!H360+'6.Gorcarakan ev tntesagitakan'!H444</f>
        <v>13532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12116.330708661415</v>
      </c>
      <c r="J42" s="29">
        <f>+'6.Gorcarakan ev tntesagitakan'!M25+'6.Gorcarakan ev tntesagitakan'!M360+'6.Gorcarakan ev tntesagitakan'!M444</f>
        <v>13532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tntesagitakan'!G758</f>
        <v>5480</v>
      </c>
      <c r="E43" s="29">
        <f>+'6.Gorcarakan ev tntesagitakan'!H26+'6.Gorcarakan ev tntesagitakan'!H357+'6.Gorcarakan ev tntesagitakan'!H545+'6.Gorcarakan ev tntesagitakan'!H553+'6.Gorcarakan ev tntesagitakan'!H758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tntesagitakan'!J758</f>
        <v>2588.1102362204724</v>
      </c>
      <c r="H43" s="29">
        <f>+'6.Gorcarakan ev tntesagitakan'!K26+'6.Gorcarakan ev tntesagitakan'!K357+'6.Gorcarakan ev tntesagitakan'!K545+'6.Gorcarakan ev tntesagitakan'!K553+'6.Gorcarakan ev tntesagitakan'!K758</f>
        <v>3560.2362204724409</v>
      </c>
      <c r="I43" s="29">
        <f>+'6.Gorcarakan ev tntesagitakan'!L26+'6.Gorcarakan ev tntesagitakan'!L357+'6.Gorcarakan ev tntesagitakan'!L545+'6.Gorcarakan ev tntesagitakan'!L553+'6.Gorcarakan ev tntesagitakan'!L758</f>
        <v>4512.677165354331</v>
      </c>
      <c r="J43" s="29">
        <f>+'6.Gorcarakan ev tntesagitakan'!M26+'6.Gorcarakan ev tntesagitakan'!M357+'6.Gorcarakan ev tntesagitakan'!M545+'6.Gorcarakan ev tntesagitakan'!M553+'6.Gorcarakan ev tntesagitakan'!M758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37950</v>
      </c>
      <c r="E45" s="29">
        <f>SUM(E47:E49)</f>
        <v>37950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28239.566929133809</v>
      </c>
      <c r="J45" s="29">
        <f>SUM(J47:J49)</f>
        <v>37950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tntesagitakan'!G760</f>
        <v>32650</v>
      </c>
      <c r="E47" s="29">
        <f>+'6.Gorcarakan ev tntesagitakan'!H28+'6.Gorcarakan ev tntesagitakan'!H80+'6.Gorcarakan ev tntesagitakan'!H539+'6.Gorcarakan ev tntesagitakan'!H760</f>
        <v>32650</v>
      </c>
      <c r="F47" s="29" t="s">
        <v>1</v>
      </c>
      <c r="G47" s="29">
        <f>+'6.Gorcarakan ev tntesagitakan'!J28+'6.Gorcarakan ev tntesagitakan'!J80+'6.Gorcarakan ev tntesagitakan'!J539+'6.Gorcarakan ev tntesagitakan'!J760</f>
        <v>8563.5826771653537</v>
      </c>
      <c r="H47" s="29">
        <f>+'6.Gorcarakan ev tntesagitakan'!K28+'6.Gorcarakan ev tntesagitakan'!K80+'6.Gorcarakan ev tntesagitakan'!K539+'6.Gorcarakan ev tntesagitakan'!K760</f>
        <v>17545.866141732284</v>
      </c>
      <c r="I47" s="29">
        <f>+'6.Gorcarakan ev tntesagitakan'!L28+'6.Gorcarakan ev tntesagitakan'!L80+'6.Gorcarakan ev tntesagitakan'!L539+'6.Gorcarakan ev tntesagitakan'!L760</f>
        <v>23528.149606299165</v>
      </c>
      <c r="J47" s="29">
        <f>+'6.Gorcarakan ev tntesagitakan'!M28+'6.Gorcarakan ev tntesagitakan'!M80+'6.Gorcarakan ev tntesagitakan'!M539+'6.Gorcarakan ev tntesagitakan'!M760</f>
        <v>32650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40022.5</v>
      </c>
      <c r="E50" s="29">
        <f>SUM(E52:E59)</f>
        <v>40022.5</v>
      </c>
      <c r="F50" s="29" t="s">
        <v>1</v>
      </c>
      <c r="G50" s="29">
        <f>SUM(G52:G59)</f>
        <v>11000.185039370081</v>
      </c>
      <c r="H50" s="29">
        <f>SUM(H52:H59)</f>
        <v>23062.341732283465</v>
      </c>
      <c r="I50" s="29">
        <f>SUM(I52:I59)</f>
        <v>29456.845669291342</v>
      </c>
      <c r="J50" s="29">
        <f>SUM(J52:J59)</f>
        <v>40022.5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11624.5</v>
      </c>
      <c r="E58" s="29">
        <f>+'6.Gorcarakan ev tntesagitakan'!H31</f>
        <v>11624.5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11624.5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tntesagitakan'!G741</f>
        <v>23398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tntesagitakan'!H741</f>
        <v>23398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tntesagitakan'!J741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tntesagitakan'!K741</f>
        <v>14817.762992125983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tntesagitakan'!L741</f>
        <v>17054.78661417323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tntesagitakan'!M741</f>
        <v>23398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184630</v>
      </c>
      <c r="E63" s="29">
        <f>SUM(E65:E66)</f>
        <v>184630</v>
      </c>
      <c r="F63" s="29" t="s">
        <v>1</v>
      </c>
      <c r="G63" s="29">
        <f>SUM(G65:G66)</f>
        <v>38826.259842519685</v>
      </c>
      <c r="H63" s="29">
        <f>SUM(H65:H66)</f>
        <v>72759.614173228358</v>
      </c>
      <c r="I63" s="29">
        <f>SUM(I65:I66)</f>
        <v>171822.69763779468</v>
      </c>
      <c r="J63" s="29">
        <f>SUM(J65:J66)</f>
        <v>184630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179960</v>
      </c>
      <c r="E65" s="29">
        <f>+'6.Gorcarakan ev tntesagitakan'!H280+'6.Gorcarakan ev tntesagitakan'!H447+'6.Gorcarakan ev tntesagitakan'!H584</f>
        <v>179960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69753.314960629927</v>
      </c>
      <c r="I65" s="29">
        <f>+'6.Gorcarakan ev tntesagitakan'!L280+'6.Gorcarakan ev tntesagitakan'!L447+'6.Gorcarakan ev tntesagitakan'!L584</f>
        <v>168181.43779527501</v>
      </c>
      <c r="J65" s="29">
        <f>+'6.Gorcarakan ev tntesagitakan'!M280+'6.Gorcarakan ev tntesagitakan'!M447+'6.Gorcarakan ev tntesagitakan'!M584</f>
        <v>179960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4670</v>
      </c>
      <c r="E66" s="29">
        <f>+'6.Gorcarakan ev tntesagitakan'!H34+'6.Gorcarakan ev tntesagitakan'!H362+'6.Gorcarakan ev tntesagitakan'!H448</f>
        <v>4670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3006.2992125984251</v>
      </c>
      <c r="I66" s="29">
        <f>+'6.Gorcarakan ev tntesagitakan'!L34+'6.Gorcarakan ev tntesagitakan'!L362+'6.Gorcarakan ev tntesagitakan'!L448</f>
        <v>3641.2598425196848</v>
      </c>
      <c r="J66" s="29">
        <f>+'6.Gorcarakan ev tntesagitakan'!M34+'6.Gorcarakan ev tntesagitakan'!M362+'6.Gorcarakan ev tntesagitakan'!M448</f>
        <v>4670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190429.4</v>
      </c>
      <c r="E67" s="29">
        <f>SUM(E69:E76)</f>
        <v>190429.4</v>
      </c>
      <c r="F67" s="29" t="s">
        <v>1</v>
      </c>
      <c r="G67" s="29">
        <f>SUM(G69:G76)</f>
        <v>45325.497637795277</v>
      </c>
      <c r="H67" s="29">
        <f>SUM(H69:H76)</f>
        <v>97290.398031495803</v>
      </c>
      <c r="I67" s="29">
        <f>SUM(I69:I76)</f>
        <v>147705.10551181083</v>
      </c>
      <c r="J67" s="29">
        <f>SUM(J69:J76)</f>
        <v>190429.4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tntesagitakan'!G742+'6.Gorcarakan ev tntesagitakan'!G759</f>
        <v>10185</v>
      </c>
      <c r="E69" s="29">
        <f>+'6.Gorcarakan ev tntesagitakan'!H35+'6.Gorcarakan ev tntesagitakan'!H82+'6.Gorcarakan ev tntesagitakan'!H154+'6.Gorcarakan ev tntesagitakan'!H363+'6.Gorcarakan ev tntesagitakan'!H742+'6.Gorcarakan ev tntesagitakan'!H759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tntesagitakan'!J742+'6.Gorcarakan ev tntesagitakan'!J759</f>
        <v>2401.1712598425197</v>
      </c>
      <c r="H69" s="29">
        <f>+'6.Gorcarakan ev tntesagitakan'!K35+'6.Gorcarakan ev tntesagitakan'!K82+'6.Gorcarakan ev tntesagitakan'!K154+'6.Gorcarakan ev tntesagitakan'!K363+'6.Gorcarakan ev tntesagitakan'!K742+'6.Gorcarakan ev tntesagitakan'!K759</f>
        <v>6693.9960629921261</v>
      </c>
      <c r="I69" s="29">
        <f>+'6.Gorcarakan ev tntesagitakan'!L35+'6.Gorcarakan ev tntesagitakan'!L82+'6.Gorcarakan ev tntesagitakan'!L154+'6.Gorcarakan ev tntesagitakan'!L363+'6.Gorcarakan ev tntesagitakan'!L742+'6.Gorcarakan ev tntesagitakan'!L759</f>
        <v>8527.3720472440946</v>
      </c>
      <c r="J69" s="29">
        <f>+'6.Gorcarakan ev tntesagitakan'!M35+'6.Gorcarakan ev tntesagitakan'!M82+'6.Gorcarakan ev tntesagitakan'!M154+'6.Gorcarakan ev tntesagitakan'!M363+'6.Gorcarakan ev tntesagitakan'!M742+'6.Gorcarakan ev tntesagitakan'!M759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tntesagitakan'!G761</f>
        <v>121760.9</v>
      </c>
      <c r="E72" s="29">
        <f>+'6.Gorcarakan ev tntesagitakan'!H36+'6.Gorcarakan ev tntesagitakan'!H155+'6.Gorcarakan ev tntesagitakan'!H364+'6.Gorcarakan ev tntesagitakan'!H399+'6.Gorcarakan ev tntesagitakan'!H449+'6.Gorcarakan ev tntesagitakan'!H761</f>
        <v>121760.9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tntesagitakan'!J761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tntesagitakan'!K761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tntesagitakan'!L761</f>
        <v>91748.072047244103</v>
      </c>
      <c r="J72" s="29">
        <f>+'6.Gorcarakan ev tntesagitakan'!M36+'6.Gorcarakan ev tntesagitakan'!M155+'6.Gorcarakan ev tntesagitakan'!M364+'6.Gorcarakan ev tntesagitakan'!M399+'6.Gorcarakan ev tntesagitakan'!M449+'6.Gorcarakan ev tntesagitakan'!M761</f>
        <v>121760.9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tntesagitakan'!G757</f>
        <v>0</v>
      </c>
      <c r="E75" s="29">
        <f>+'6.Gorcarakan ev tntesagitakan'!H156+'6.Gorcarakan ev tntesagitakan'!H757</f>
        <v>0</v>
      </c>
      <c r="F75" s="29" t="s">
        <v>1</v>
      </c>
      <c r="G75" s="29">
        <f>+'6.Gorcarakan ev tntesagitakan'!J156+'6.Gorcarakan ev tntesagitakan'!J757</f>
        <v>0</v>
      </c>
      <c r="H75" s="29">
        <f>+'6.Gorcarakan ev tntesagitakan'!K156+'6.Gorcarakan ev tntesagitakan'!K757</f>
        <v>0</v>
      </c>
      <c r="I75" s="29">
        <f>+'6.Gorcarakan ev tntesagitakan'!L156+'6.Gorcarakan ev tntesagitakan'!L757</f>
        <v>0</v>
      </c>
      <c r="J75" s="29">
        <f>+'6.Gorcarakan ev tntesagitakan'!M156+'6.Gorcarakan ev tntesagitakan'!M757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55018.5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55018.5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30494.207086613907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44851.374015747839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55018.5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1906822.7</v>
      </c>
      <c r="E92" s="29">
        <f>SUM(E94,E98)</f>
        <v>1906822.7</v>
      </c>
      <c r="F92" s="29" t="s">
        <v>0</v>
      </c>
      <c r="G92" s="29">
        <f>SUM(G94,G98)</f>
        <v>482728.46437007876</v>
      </c>
      <c r="H92" s="29">
        <f>SUM(H94,H98)</f>
        <v>968510.68149606301</v>
      </c>
      <c r="I92" s="29">
        <f>SUM(I94,I98)</f>
        <v>1438840.4023622046</v>
      </c>
      <c r="J92" s="29">
        <f>SUM(J94,J98)</f>
        <v>1906822.7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1872562.7</v>
      </c>
      <c r="E94" s="29">
        <f>SUM(E96:E97)</f>
        <v>1872562.7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1412769.3787401575</v>
      </c>
      <c r="J94" s="29">
        <f>SUM(J96:J97)</f>
        <v>1872562.7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1872562.7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1872562.7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1412769.3787401575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1872562.7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34260</v>
      </c>
      <c r="E98" s="29">
        <f>SUM(E100:E101)</f>
        <v>34260</v>
      </c>
      <c r="F98" s="29" t="s">
        <v>0</v>
      </c>
      <c r="G98" s="29">
        <f>SUM(G100:G101)</f>
        <v>17945.039370078739</v>
      </c>
      <c r="H98" s="29">
        <f>SUM(H100:H101)</f>
        <v>18008.031496062991</v>
      </c>
      <c r="I98" s="29">
        <f>SUM(I100:I101)</f>
        <v>26071.023622047243</v>
      </c>
      <c r="J98" s="29">
        <f>SUM(J100:J101)</f>
        <v>34260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34260</v>
      </c>
      <c r="E100" s="29">
        <f>+'6.Gorcarakan ev tntesagitakan'!H157+'6.Gorcarakan ev tntesagitakan'!H451</f>
        <v>34260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18008.031496062991</v>
      </c>
      <c r="I100" s="29">
        <f>+'6.Gorcarakan ev tntesagitakan'!L157+'6.Gorcarakan ev tntesagitakan'!L451</f>
        <v>26071.023622047243</v>
      </c>
      <c r="J100" s="29">
        <f>+'6.Gorcarakan ev tntesagitakan'!M157+'6.Gorcarakan ev tntesagitakan'!M451</f>
        <v>34260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357</v>
      </c>
      <c r="E102" s="29">
        <f>SUM(E104,E108,E112,E123)</f>
        <v>357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357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357</v>
      </c>
      <c r="E112" s="29">
        <f>SUM(E114:E116)</f>
        <v>357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357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+'6.Gorcarakan ev tntesagitakan'!G610</f>
        <v>357</v>
      </c>
      <c r="E114" s="29">
        <f>+'6.Gorcarakan ev tntesagitakan'!H610</f>
        <v>357</v>
      </c>
      <c r="F114" s="29" t="s">
        <v>1</v>
      </c>
      <c r="G114" s="29">
        <f>+'6.Gorcarakan ev tntesagitakan'!J610</f>
        <v>0</v>
      </c>
      <c r="H114" s="29">
        <f>+'6.Gorcarakan ev tntesagitakan'!K610</f>
        <v>0</v>
      </c>
      <c r="I114" s="29">
        <f>+'6.Gorcarakan ev tntesagitakan'!L610</f>
        <v>0</v>
      </c>
      <c r="J114" s="29">
        <f>+'6.Gorcarakan ev tntesagitakan'!M610</f>
        <v>357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79660</v>
      </c>
      <c r="E134" s="29">
        <f>SUM(E136,E140,E146)</f>
        <v>79660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72172.204724409443</v>
      </c>
      <c r="J134" s="29">
        <f>SUM(J136,J140,J146)</f>
        <v>79660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79660</v>
      </c>
      <c r="E140" s="29">
        <f>SUM(E142:E145)</f>
        <v>79660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72172.204724409443</v>
      </c>
      <c r="J140" s="29">
        <f>SUM(J142:J145)</f>
        <v>79660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tntesagitakan'!G743</f>
        <v>71210</v>
      </c>
      <c r="E145" s="29">
        <f>+'6.Gorcarakan ev tntesagitakan'!H542+'6.Gorcarakan ev tntesagitakan'!H723+'6.Gorcarakan ev tntesagitakan'!H743</f>
        <v>71210</v>
      </c>
      <c r="F145" s="29" t="s">
        <v>1</v>
      </c>
      <c r="G145" s="29">
        <f>+'6.Gorcarakan ev tntesagitakan'!J542+'6.Gorcarakan ev tntesagitakan'!J630+'6.Gorcarakan ev tntesagitakan'!J723+'6.Gorcarakan ev tntesagitakan'!J743</f>
        <v>22168.07086614173</v>
      </c>
      <c r="H145" s="29">
        <f>+'6.Gorcarakan ev tntesagitakan'!K542+'6.Gorcarakan ev tntesagitakan'!K630+'6.Gorcarakan ev tntesagitakan'!K723+'6.Gorcarakan ev tntesagitakan'!K743</f>
        <v>41481.456692913387</v>
      </c>
      <c r="I145" s="29">
        <f>+'6.Gorcarakan ev tntesagitakan'!L542+'6.Gorcarakan ev tntesagitakan'!L630+'6.Gorcarakan ev tntesagitakan'!L723+'6.Gorcarakan ev tntesagitakan'!L743</f>
        <v>65835.984251968504</v>
      </c>
      <c r="J145" s="29">
        <f>+'6.Gorcarakan ev tntesagitakan'!M542+'6.Gorcarakan ev tntesagitakan'!M630+'6.Gorcarakan ev tntesagitakan'!M723+'6.Gorcarakan ev tntesagitakan'!M743</f>
        <v>71210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291021</v>
      </c>
      <c r="E149" s="29">
        <f>SUM(E151,E155,E161,E164,E168,E171,E174)</f>
        <v>900849.69500000123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227785.28543307088</v>
      </c>
      <c r="J149" s="29">
        <f>SUM(J151,J155,J161,J164,J168,J171,)</f>
        <v>291021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196034.59999999998</v>
      </c>
      <c r="E151" s="29">
        <f>SUM(E153:E154)</f>
        <v>196034.59999999998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196034.59999999998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tntesagitakan'!G736+'6.Gorcarakan ev tntesagitakan'!G744</f>
        <v>196034.59999999998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tntesagitakan'!H736+'6.Gorcarakan ev tntesagitakan'!H744</f>
        <v>196034.59999999998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tntesagitakan'!J736+'6.Gorcarakan ev tntesagitakan'!J744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tntesagitakan'!K736+'6.Gorcarakan ev tntesagitakan'!K744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tntesagitakan'!L736+'6.Gorcarakan ev tntesagitakan'!L744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tntesagitakan'!M736+'6.Gorcarakan ev tntesagitakan'!M744</f>
        <v>196034.59999999998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17097.943307086611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17097.943307086611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tntesagitakan'!H772</f>
        <v>609828.69500000123</v>
      </c>
      <c r="F176" s="29">
        <f>+'6.Gorcarakan ev tntesagitakan'!I772</f>
        <v>609828.69500000123</v>
      </c>
      <c r="G176" s="29">
        <f>+'6.Gorcarakan ev tntesagitakan'!J772</f>
        <v>146454.69486220591</v>
      </c>
      <c r="H176" s="29">
        <f>+'6.Gorcarakan ev tntesagitakan'!K772</f>
        <v>300112.39438976499</v>
      </c>
      <c r="I176" s="29">
        <f>+'6.Gorcarakan ev tntesagitakan'!L772</f>
        <v>453770.09391732351</v>
      </c>
      <c r="J176" s="29">
        <f>+'6.Gorcarakan ev tntesagitakan'!M772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2040850.6347834649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2040850.6347834649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1981357.0150000001</v>
      </c>
      <c r="E182" s="29" t="s">
        <v>0</v>
      </c>
      <c r="F182" s="29">
        <f>SUM(F184:F186)</f>
        <v>1981357.0150000001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1800666.6895078744</v>
      </c>
      <c r="J182" s="29">
        <f>SUM(J184:J186)</f>
        <v>1981357.0150000001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tntesagitakan'!G40+'6.Gorcarakan ev tntesagitakan'!G735</f>
        <v>5000</v>
      </c>
      <c r="E184" s="29" t="s">
        <v>0</v>
      </c>
      <c r="F184" s="29">
        <f>+'6.Gorcarakan ev tntesagitakan'!I40+'6.Gorcarakan ev tntesagitakan'!I735</f>
        <v>5000</v>
      </c>
      <c r="G184" s="29">
        <f>+'6.Gorcarakan ev tntesagitakan'!J40+'6.Gorcarakan ev tntesagitakan'!J735</f>
        <v>0</v>
      </c>
      <c r="H184" s="29">
        <f>+'6.Gorcarakan ev tntesagitakan'!K40+'6.Gorcarakan ev tntesagitakan'!K735</f>
        <v>0</v>
      </c>
      <c r="I184" s="29">
        <f>+'6.Gorcarakan ev tntesagitakan'!L40+'6.Gorcarakan ev tntesagitakan'!L735</f>
        <v>5000</v>
      </c>
      <c r="J184" s="29">
        <f>+'6.Gorcarakan ev tntesagitakan'!M40+'6.Gorcarakan ev tntesagitakan'!M735</f>
        <v>5000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75503.600000000006</v>
      </c>
      <c r="E185" s="29" t="s">
        <v>0</v>
      </c>
      <c r="F185" s="29">
        <f>+'6.Gorcarakan ev tntesagitakan'!I431+'6.Gorcarakan ev tntesagitakan'!I454+'6.Gorcarakan ev tntesagitakan'!I586</f>
        <v>75503.600000000006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75503.600000000006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1900853.415</v>
      </c>
      <c r="E186" s="29"/>
      <c r="F186" s="29">
        <f>+'6.Gorcarakan ev tntesagitakan'!I41+'6.Gorcarakan ev tntesagitakan'!I282+'6.Gorcarakan ev tntesagitakan'!I453+'6.Gorcarakan ev tntesagitakan'!I587</f>
        <v>1900853.415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1733530.0186417326</v>
      </c>
      <c r="J186" s="29">
        <f>+'6.Gorcarakan ev tntesagitakan'!M41+'6.Gorcarakan ev tntesagitakan'!M282+'6.Gorcarakan ev tntesagitakan'!M453+'6.Gorcarakan ev tntesagitakan'!M587</f>
        <v>1900853.415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127645</v>
      </c>
      <c r="E187" s="29" t="s">
        <v>0</v>
      </c>
      <c r="F187" s="29">
        <f>SUM(F189:F191)</f>
        <v>127645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123780.91062992121</v>
      </c>
      <c r="J187" s="29">
        <f>SUM(J189:J191)</f>
        <v>127645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14339</v>
      </c>
      <c r="E190" s="29"/>
      <c r="F190" s="29">
        <f>+'6.Gorcarakan ev tntesagitakan'!I43+'6.Gorcarakan ev tntesagitakan'!I366+'6.Gorcarakan ev tntesagitakan'!I455+'6.Gorcarakan ev tntesagitakan'!I555</f>
        <v>14339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13315.377952755876</v>
      </c>
      <c r="J190" s="29">
        <f>+'6.Gorcarakan ev tntesagitakan'!M43+'6.Gorcarakan ev tntesagitakan'!M366+'6.Gorcarakan ev tntesagitakan'!M455+'6.Gorcarakan ev tntesagitakan'!M555</f>
        <v>14339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30206</v>
      </c>
      <c r="E191" s="29" t="s">
        <v>1</v>
      </c>
      <c r="F191" s="29">
        <f>+'6.Gorcarakan ev tntesagitakan'!I45+'6.Gorcarakan ev tntesagitakan'!I367+'6.Gorcarakan ev tntesagitakan'!I432+'6.Gorcarakan ev tntesagitakan'!I456</f>
        <v>30206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27365.532677165334</v>
      </c>
      <c r="J191" s="29">
        <f>+'6.Gorcarakan ev tntesagitakan'!M45+'6.Gorcarakan ev tntesagitakan'!M367+'6.Gorcarakan ev tntesagitakan'!M432+'6.Gorcarakan ev tntesagitakan'!M456</f>
        <v>30206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132680.20000000001</v>
      </c>
      <c r="E192" s="29" t="s">
        <v>1</v>
      </c>
      <c r="F192" s="29">
        <f>SUM(F194:F197)</f>
        <v>132680.20000000001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116403.03464566929</v>
      </c>
      <c r="J192" s="29">
        <f>SUM(J194:J197)</f>
        <v>132680.20000000001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4340</v>
      </c>
      <c r="E194" s="29" t="s">
        <v>1</v>
      </c>
      <c r="F194" s="29">
        <f>+'6.Gorcarakan ev tntesagitakan'!I401</f>
        <v>4340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4340</v>
      </c>
      <c r="J194" s="29">
        <f>+'6.Gorcarakan ev tntesagitakan'!M401</f>
        <v>4340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128340.2</v>
      </c>
      <c r="E197" s="29" t="s">
        <v>1</v>
      </c>
      <c r="F197" s="29">
        <f>+'6.Gorcarakan ev tntesagitakan'!I95+'6.Gorcarakan ev tntesagitakan'!I284+'6.Gorcarakan ev tntesagitakan'!I457</f>
        <v>128340.2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128340.2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  <mergeCell ref="G1:J1"/>
    <mergeCell ref="G7:J7"/>
    <mergeCell ref="G2:J2"/>
    <mergeCell ref="G3:J3"/>
    <mergeCell ref="G4:J4"/>
    <mergeCell ref="G5:J5"/>
    <mergeCell ref="G6:J6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56"/>
      <c r="G7" s="256"/>
      <c r="H7" s="256"/>
      <c r="I7" s="130"/>
    </row>
    <row r="8" spans="1:9" ht="13.5" hidden="1">
      <c r="E8" s="256"/>
      <c r="F8" s="256"/>
      <c r="G8" s="256"/>
      <c r="H8" s="256"/>
      <c r="I8" s="256"/>
    </row>
    <row r="9" spans="1:9" ht="13.5" hidden="1">
      <c r="E9" s="256"/>
      <c r="F9" s="256"/>
      <c r="G9" s="256"/>
      <c r="H9" s="256"/>
      <c r="I9" s="256"/>
    </row>
    <row r="10" spans="1:9" ht="13.5" hidden="1">
      <c r="E10" s="256"/>
      <c r="F10" s="256"/>
      <c r="G10" s="256"/>
      <c r="H10" s="256"/>
      <c r="I10" s="256"/>
    </row>
    <row r="11" spans="1:9" ht="16.5">
      <c r="A11" s="257" t="s">
        <v>782</v>
      </c>
      <c r="B11" s="257"/>
      <c r="C11" s="257"/>
      <c r="D11" s="257"/>
      <c r="E11" s="257"/>
      <c r="F11" s="257"/>
      <c r="G11" s="257"/>
      <c r="H11" s="257"/>
      <c r="I11" s="257"/>
    </row>
    <row r="12" spans="1:9" ht="42" customHeight="1">
      <c r="A12" s="255" t="s">
        <v>783</v>
      </c>
      <c r="B12" s="255"/>
      <c r="C12" s="255"/>
      <c r="D12" s="255"/>
      <c r="E12" s="255"/>
      <c r="F12" s="255"/>
      <c r="G12" s="255"/>
      <c r="H12" s="255"/>
      <c r="I12" s="255"/>
    </row>
    <row r="13" spans="1:9" ht="30" customHeight="1" thickBot="1">
      <c r="A13" s="3"/>
      <c r="B13" s="131"/>
      <c r="C13" s="131"/>
      <c r="D13" s="258" t="s">
        <v>777</v>
      </c>
      <c r="E13" s="258"/>
    </row>
    <row r="14" spans="1:9" ht="13.5" customHeight="1" thickBot="1">
      <c r="A14" s="259" t="s">
        <v>784</v>
      </c>
      <c r="B14" s="262"/>
      <c r="C14" s="265" t="s">
        <v>721</v>
      </c>
      <c r="D14" s="265"/>
      <c r="E14" s="266"/>
      <c r="F14" s="267" t="s">
        <v>372</v>
      </c>
      <c r="G14" s="268"/>
      <c r="H14" s="268"/>
      <c r="I14" s="269"/>
    </row>
    <row r="15" spans="1:9" ht="30" customHeight="1" thickBot="1">
      <c r="A15" s="260"/>
      <c r="B15" s="263"/>
      <c r="C15" s="133" t="s">
        <v>370</v>
      </c>
      <c r="D15" s="270" t="s">
        <v>785</v>
      </c>
      <c r="E15" s="266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61"/>
      <c r="B16" s="264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D13:E13"/>
    <mergeCell ref="A14:A16"/>
    <mergeCell ref="B14:B16"/>
    <mergeCell ref="C14:E14"/>
    <mergeCell ref="F14:I14"/>
    <mergeCell ref="D15:E15"/>
    <mergeCell ref="A12:I12"/>
    <mergeCell ref="F7:H7"/>
    <mergeCell ref="E8:I8"/>
    <mergeCell ref="E9:I9"/>
    <mergeCell ref="E10:I10"/>
    <mergeCell ref="A11:I11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56" t="s">
        <v>610</v>
      </c>
      <c r="F2" s="256"/>
      <c r="G2" s="256"/>
      <c r="H2" s="256"/>
      <c r="I2" s="256"/>
    </row>
    <row r="3" spans="1:252">
      <c r="E3" s="256" t="s">
        <v>854</v>
      </c>
      <c r="F3" s="256"/>
      <c r="G3" s="256"/>
      <c r="H3" s="256"/>
      <c r="I3" s="256"/>
    </row>
    <row r="4" spans="1:252">
      <c r="E4" s="256" t="s">
        <v>857</v>
      </c>
      <c r="F4" s="256"/>
      <c r="G4" s="256"/>
      <c r="H4" s="256"/>
      <c r="I4" s="256"/>
    </row>
    <row r="5" spans="1:252" hidden="1">
      <c r="E5" s="130"/>
      <c r="F5" s="256"/>
      <c r="G5" s="256"/>
      <c r="H5" s="256"/>
      <c r="I5" s="130"/>
    </row>
    <row r="6" spans="1:252" hidden="1">
      <c r="E6" s="256"/>
      <c r="F6" s="256"/>
      <c r="G6" s="256"/>
      <c r="H6" s="256"/>
      <c r="I6" s="256"/>
      <c r="J6" s="158"/>
    </row>
    <row r="7" spans="1:252" hidden="1">
      <c r="E7" s="256"/>
      <c r="F7" s="256"/>
      <c r="G7" s="256"/>
      <c r="H7" s="256"/>
      <c r="I7" s="256"/>
      <c r="J7" s="159"/>
    </row>
    <row r="8" spans="1:252" hidden="1">
      <c r="E8" s="256"/>
      <c r="F8" s="256"/>
      <c r="G8" s="256"/>
      <c r="H8" s="256"/>
      <c r="I8" s="256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57" t="s">
        <v>789</v>
      </c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7" t="s">
        <v>793</v>
      </c>
      <c r="H12" s="268"/>
      <c r="I12" s="268"/>
      <c r="J12" s="26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8:I8"/>
    <mergeCell ref="A10:J10"/>
    <mergeCell ref="A11:J11"/>
    <mergeCell ref="D12:D13"/>
    <mergeCell ref="E12:F12"/>
    <mergeCell ref="G12:J12"/>
    <mergeCell ref="E7:I7"/>
    <mergeCell ref="E2:I2"/>
    <mergeCell ref="E3:I3"/>
    <mergeCell ref="E4:I4"/>
    <mergeCell ref="F5:H5"/>
    <mergeCell ref="E6:I6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26" t="s">
        <v>610</v>
      </c>
      <c r="G1" s="226"/>
      <c r="H1" s="226"/>
      <c r="I1" s="226"/>
    </row>
    <row r="2" spans="1:9" s="201" customFormat="1" ht="13.5" customHeight="1">
      <c r="A2" s="197"/>
      <c r="B2" s="125"/>
      <c r="C2" s="197"/>
      <c r="D2" s="198"/>
      <c r="E2" s="199"/>
      <c r="F2" s="226" t="s">
        <v>887</v>
      </c>
      <c r="G2" s="226"/>
      <c r="H2" s="226"/>
      <c r="I2" s="226"/>
    </row>
    <row r="3" spans="1:9" s="201" customFormat="1" ht="13.5" customHeight="1">
      <c r="A3" s="197"/>
      <c r="B3" s="125"/>
      <c r="C3" s="197"/>
      <c r="D3" s="198"/>
      <c r="E3" s="199"/>
      <c r="F3" s="225" t="s">
        <v>888</v>
      </c>
      <c r="G3" s="225"/>
      <c r="H3" s="225"/>
      <c r="I3" s="225"/>
    </row>
    <row r="4" spans="1:9" s="201" customFormat="1" ht="27" customHeight="1">
      <c r="A4" s="197"/>
      <c r="B4" s="125"/>
      <c r="C4" s="197"/>
      <c r="D4" s="198"/>
      <c r="E4" s="199"/>
      <c r="F4" s="227" t="s">
        <v>889</v>
      </c>
      <c r="G4" s="227"/>
      <c r="H4" s="227"/>
      <c r="I4" s="227"/>
    </row>
    <row r="5" spans="1:9" s="201" customFormat="1" ht="13.5" customHeight="1">
      <c r="A5" s="197"/>
      <c r="B5" s="125"/>
      <c r="C5" s="197"/>
      <c r="D5" s="198"/>
      <c r="E5" s="199"/>
      <c r="F5" s="226" t="s">
        <v>610</v>
      </c>
      <c r="G5" s="226"/>
      <c r="H5" s="226"/>
      <c r="I5" s="226"/>
    </row>
    <row r="6" spans="1:9" s="201" customFormat="1" ht="13.5" customHeight="1">
      <c r="A6" s="197"/>
      <c r="B6" s="125"/>
      <c r="C6" s="197"/>
      <c r="D6" s="198"/>
      <c r="E6" s="199"/>
      <c r="F6" s="226" t="s">
        <v>890</v>
      </c>
      <c r="G6" s="226"/>
      <c r="H6" s="226"/>
      <c r="I6" s="226"/>
    </row>
    <row r="7" spans="1:9" s="201" customFormat="1" ht="13.5" customHeight="1">
      <c r="A7" s="197"/>
      <c r="B7" s="125"/>
      <c r="C7" s="197"/>
      <c r="D7" s="198"/>
      <c r="E7" s="199"/>
      <c r="F7" s="225" t="s">
        <v>891</v>
      </c>
      <c r="G7" s="225"/>
      <c r="H7" s="225"/>
      <c r="I7" s="225"/>
    </row>
    <row r="8" spans="1:9" ht="13.5">
      <c r="E8" s="256"/>
      <c r="F8" s="256"/>
      <c r="G8" s="256"/>
      <c r="H8" s="256"/>
      <c r="I8" s="256"/>
    </row>
    <row r="9" spans="1:9" ht="16.5">
      <c r="A9" s="257" t="s">
        <v>782</v>
      </c>
      <c r="B9" s="257"/>
      <c r="C9" s="257"/>
      <c r="D9" s="257"/>
      <c r="E9" s="257"/>
      <c r="F9" s="257"/>
      <c r="G9" s="257"/>
      <c r="H9" s="257"/>
      <c r="I9" s="257"/>
    </row>
    <row r="10" spans="1:9" ht="42" customHeight="1">
      <c r="A10" s="255" t="s">
        <v>783</v>
      </c>
      <c r="B10" s="255"/>
      <c r="C10" s="255"/>
      <c r="D10" s="255"/>
      <c r="E10" s="255"/>
      <c r="F10" s="255"/>
      <c r="G10" s="255"/>
      <c r="H10" s="255"/>
      <c r="I10" s="255"/>
    </row>
    <row r="11" spans="1:9" ht="30" customHeight="1" thickBot="1">
      <c r="A11" s="3"/>
      <c r="B11" s="131"/>
      <c r="C11" s="131"/>
      <c r="D11" s="258" t="s">
        <v>777</v>
      </c>
      <c r="E11" s="258"/>
    </row>
    <row r="12" spans="1:9" ht="13.5" customHeight="1" thickBot="1">
      <c r="A12" s="259" t="s">
        <v>784</v>
      </c>
      <c r="B12" s="262"/>
      <c r="C12" s="265" t="s">
        <v>721</v>
      </c>
      <c r="D12" s="265"/>
      <c r="E12" s="266"/>
      <c r="F12" s="267" t="s">
        <v>372</v>
      </c>
      <c r="G12" s="268"/>
      <c r="H12" s="268"/>
      <c r="I12" s="269"/>
    </row>
    <row r="13" spans="1:9" ht="30" customHeight="1" thickBot="1">
      <c r="A13" s="260"/>
      <c r="B13" s="263"/>
      <c r="C13" s="133" t="s">
        <v>370</v>
      </c>
      <c r="D13" s="270" t="s">
        <v>785</v>
      </c>
      <c r="E13" s="266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61"/>
      <c r="B14" s="264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  <mergeCell ref="F6:I6"/>
    <mergeCell ref="F1:I1"/>
    <mergeCell ref="F2:I2"/>
    <mergeCell ref="F3:I3"/>
    <mergeCell ref="F4:I4"/>
    <mergeCell ref="F5:I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26" t="s">
        <v>610</v>
      </c>
      <c r="H1" s="226"/>
      <c r="I1" s="226"/>
      <c r="J1" s="226"/>
    </row>
    <row r="2" spans="1:249" s="201" customFormat="1" ht="13.5">
      <c r="A2" s="197"/>
      <c r="B2" s="125"/>
      <c r="C2" s="197"/>
      <c r="D2" s="198"/>
      <c r="E2" s="199"/>
      <c r="F2" s="199"/>
      <c r="G2" s="226" t="s">
        <v>887</v>
      </c>
      <c r="H2" s="226"/>
      <c r="I2" s="226"/>
      <c r="J2" s="226"/>
    </row>
    <row r="3" spans="1:249" s="201" customFormat="1" ht="13.5">
      <c r="A3" s="197"/>
      <c r="B3" s="125"/>
      <c r="C3" s="197"/>
      <c r="D3" s="198"/>
      <c r="E3" s="199"/>
      <c r="F3" s="199"/>
      <c r="G3" s="225" t="s">
        <v>888</v>
      </c>
      <c r="H3" s="225"/>
      <c r="I3" s="225"/>
      <c r="J3" s="225"/>
    </row>
    <row r="4" spans="1:249" s="201" customFormat="1" ht="27" customHeight="1">
      <c r="A4" s="197"/>
      <c r="B4" s="125"/>
      <c r="C4" s="197"/>
      <c r="D4" s="198"/>
      <c r="E4" s="199"/>
      <c r="F4" s="199"/>
      <c r="G4" s="227" t="s">
        <v>889</v>
      </c>
      <c r="H4" s="227"/>
      <c r="I4" s="227"/>
      <c r="J4" s="227"/>
    </row>
    <row r="5" spans="1:249" s="201" customFormat="1" ht="13.5">
      <c r="A5" s="197"/>
      <c r="B5" s="125"/>
      <c r="C5" s="197"/>
      <c r="D5" s="198"/>
      <c r="E5" s="199"/>
      <c r="F5" s="199"/>
      <c r="G5" s="226" t="s">
        <v>610</v>
      </c>
      <c r="H5" s="226"/>
      <c r="I5" s="226"/>
      <c r="J5" s="226"/>
    </row>
    <row r="6" spans="1:249" s="201" customFormat="1" ht="13.5">
      <c r="A6" s="197"/>
      <c r="B6" s="125"/>
      <c r="C6" s="197"/>
      <c r="D6" s="198"/>
      <c r="E6" s="199"/>
      <c r="F6" s="199"/>
      <c r="G6" s="226" t="s">
        <v>890</v>
      </c>
      <c r="H6" s="226"/>
      <c r="I6" s="226"/>
      <c r="J6" s="226"/>
    </row>
    <row r="7" spans="1:249" s="201" customFormat="1" ht="13.5">
      <c r="A7" s="197"/>
      <c r="B7" s="125"/>
      <c r="C7" s="197"/>
      <c r="D7" s="198"/>
      <c r="E7" s="199"/>
      <c r="F7" s="199"/>
      <c r="G7" s="225" t="s">
        <v>891</v>
      </c>
      <c r="H7" s="225"/>
      <c r="I7" s="225"/>
      <c r="J7" s="225"/>
    </row>
    <row r="8" spans="1:249">
      <c r="E8" s="256"/>
      <c r="F8" s="256"/>
      <c r="G8" s="256"/>
      <c r="H8" s="256"/>
      <c r="I8" s="256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57" t="s">
        <v>789</v>
      </c>
      <c r="B10" s="257"/>
      <c r="C10" s="257"/>
      <c r="D10" s="257"/>
      <c r="E10" s="257"/>
      <c r="F10" s="257"/>
      <c r="G10" s="257"/>
      <c r="H10" s="257"/>
      <c r="I10" s="257"/>
      <c r="J10" s="257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7" t="s">
        <v>793</v>
      </c>
      <c r="H12" s="268"/>
      <c r="I12" s="268"/>
      <c r="J12" s="26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7:J7"/>
    <mergeCell ref="E8:I8"/>
    <mergeCell ref="A10:J10"/>
    <mergeCell ref="A11:J11"/>
    <mergeCell ref="D12:D13"/>
    <mergeCell ref="E12:F12"/>
    <mergeCell ref="G12:J12"/>
    <mergeCell ref="G6:J6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9"/>
  <sheetViews>
    <sheetView zoomScaleSheetLayoutView="100" workbookViewId="0">
      <selection activeCell="G587" sqref="G587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27" t="s">
        <v>892</v>
      </c>
      <c r="K1" s="227"/>
      <c r="L1" s="227"/>
      <c r="M1" s="227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26" t="s">
        <v>610</v>
      </c>
      <c r="K2" s="226"/>
      <c r="L2" s="226"/>
      <c r="M2" s="226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26" t="s">
        <v>887</v>
      </c>
      <c r="K3" s="226"/>
      <c r="L3" s="226"/>
      <c r="M3" s="226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25" t="s">
        <v>903</v>
      </c>
      <c r="K4" s="225"/>
      <c r="L4" s="225"/>
      <c r="M4" s="225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27" t="s">
        <v>889</v>
      </c>
      <c r="K5" s="227"/>
      <c r="L5" s="227"/>
      <c r="M5" s="227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26" t="s">
        <v>897</v>
      </c>
      <c r="K6" s="226"/>
      <c r="L6" s="226"/>
      <c r="M6" s="226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26" t="s">
        <v>890</v>
      </c>
      <c r="K7" s="226"/>
      <c r="L7" s="226"/>
      <c r="M7" s="226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25" t="s">
        <v>901</v>
      </c>
      <c r="K8" s="225"/>
      <c r="L8" s="225"/>
      <c r="M8" s="225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2" t="s">
        <v>658</v>
      </c>
      <c r="F10" s="282"/>
      <c r="G10" s="282"/>
      <c r="H10" s="80"/>
      <c r="J10" s="221"/>
      <c r="K10" s="221"/>
      <c r="L10" s="221"/>
      <c r="M10" s="221"/>
    </row>
    <row r="11" spans="1:22" ht="54" customHeight="1">
      <c r="A11" s="283" t="s">
        <v>611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</row>
    <row r="12" spans="1:22" ht="17.25" customHeight="1">
      <c r="A12" s="276" t="s">
        <v>143</v>
      </c>
      <c r="B12" s="277" t="s">
        <v>144</v>
      </c>
      <c r="C12" s="285" t="s">
        <v>145</v>
      </c>
      <c r="D12" s="279" t="s">
        <v>146</v>
      </c>
      <c r="E12" s="280" t="s">
        <v>147</v>
      </c>
      <c r="F12" s="284" t="s">
        <v>148</v>
      </c>
      <c r="G12" s="286" t="s">
        <v>607</v>
      </c>
      <c r="H12" s="288" t="s">
        <v>149</v>
      </c>
      <c r="I12" s="288"/>
      <c r="J12" s="243" t="s">
        <v>372</v>
      </c>
      <c r="K12" s="244"/>
      <c r="L12" s="244"/>
      <c r="M12" s="245"/>
    </row>
    <row r="13" spans="1:22" ht="64.5" customHeight="1">
      <c r="A13" s="276"/>
      <c r="B13" s="278"/>
      <c r="C13" s="278"/>
      <c r="D13" s="278"/>
      <c r="E13" s="281"/>
      <c r="F13" s="284"/>
      <c r="G13" s="287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6273078.7149999999</v>
      </c>
      <c r="H15" s="29">
        <f>H16+H126+H159+H215+H350+H403+H459+H533+H631+H700+H767</f>
        <v>4816184.3950000005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3883570.2604527548</v>
      </c>
      <c r="L15" s="29">
        <f>L16+L126+L159+L215+L350+L403+L459+L533+L631+L700</f>
        <v>5074426.7273031492</v>
      </c>
      <c r="M15" s="29">
        <f>M16+M126+M159+M215+M350+M403+M459+M533+M631+M700</f>
        <v>6273078.7149999999</v>
      </c>
      <c r="N15" s="62">
        <v>6273078.7149999999</v>
      </c>
      <c r="O15" s="62">
        <v>4816184.3950000005</v>
      </c>
      <c r="P15" s="62">
        <v>2066723.0150000001</v>
      </c>
      <c r="Q15" s="62">
        <v>2692713.9386811024</v>
      </c>
      <c r="R15" s="62">
        <v>3883570.2604527548</v>
      </c>
      <c r="S15" s="62">
        <v>5074426.7273031492</v>
      </c>
      <c r="T15" s="62">
        <v>6273078.7149999999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807684.10000000009</v>
      </c>
      <c r="H16" s="29">
        <f t="shared" si="0"/>
        <v>773432.60000000009</v>
      </c>
      <c r="I16" s="29">
        <f t="shared" si="0"/>
        <v>34251.5</v>
      </c>
      <c r="J16" s="29">
        <f t="shared" si="0"/>
        <v>217524.9255905512</v>
      </c>
      <c r="K16" s="29">
        <f t="shared" si="0"/>
        <v>400578.43228346453</v>
      </c>
      <c r="L16" s="29">
        <f t="shared" si="0"/>
        <v>571499.43070866144</v>
      </c>
      <c r="M16" s="29">
        <f t="shared" si="0"/>
        <v>807684.10000000009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0</v>
      </c>
      <c r="S16" s="62">
        <f t="shared" si="1"/>
        <v>0</v>
      </c>
      <c r="T16" s="62">
        <f t="shared" si="1"/>
        <v>0</v>
      </c>
    </row>
    <row r="17" spans="1:13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3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617806.5</v>
      </c>
      <c r="H18" s="29">
        <f t="shared" si="2"/>
        <v>601965</v>
      </c>
      <c r="I18" s="29">
        <f t="shared" si="2"/>
        <v>15841.5</v>
      </c>
      <c r="J18" s="29">
        <f t="shared" si="2"/>
        <v>139088.01653543307</v>
      </c>
      <c r="K18" s="29">
        <f t="shared" si="2"/>
        <v>278145.07401574799</v>
      </c>
      <c r="L18" s="29">
        <f t="shared" si="2"/>
        <v>435068.48700787406</v>
      </c>
      <c r="M18" s="29">
        <f t="shared" si="2"/>
        <v>617806.5</v>
      </c>
    </row>
    <row r="19" spans="1:13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3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617806.5</v>
      </c>
      <c r="H20" s="29">
        <f t="shared" si="3"/>
        <v>601965</v>
      </c>
      <c r="I20" s="29">
        <f t="shared" si="3"/>
        <v>15841.5</v>
      </c>
      <c r="J20" s="29">
        <f t="shared" si="3"/>
        <v>139088.01653543307</v>
      </c>
      <c r="K20" s="29">
        <f t="shared" si="3"/>
        <v>278145.07401574799</v>
      </c>
      <c r="L20" s="29">
        <f t="shared" si="3"/>
        <v>435068.48700787406</v>
      </c>
      <c r="M20" s="29">
        <f t="shared" si="3"/>
        <v>617806.5</v>
      </c>
    </row>
    <row r="21" spans="1:13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198758.7</v>
      </c>
      <c r="L21" s="116">
        <v>321556.3</v>
      </c>
      <c r="M21" s="116">
        <f>+G21</f>
        <v>475853</v>
      </c>
    </row>
    <row r="22" spans="1:13">
      <c r="A22" s="81"/>
      <c r="B22" s="81"/>
      <c r="C22" s="81"/>
      <c r="D22" s="81"/>
      <c r="E22" s="93" t="s">
        <v>185</v>
      </c>
      <c r="F22" s="81">
        <v>4212</v>
      </c>
      <c r="G22" s="29">
        <v>25799.5</v>
      </c>
      <c r="H22" s="29">
        <f t="shared" ref="H22:H39" si="4">+G22</f>
        <v>25799.5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25799.5</v>
      </c>
    </row>
    <row r="23" spans="1:13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</row>
    <row r="24" spans="1:13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3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3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3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3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3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3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</row>
    <row r="31" spans="1:13">
      <c r="A31" s="81"/>
      <c r="B31" s="81"/>
      <c r="C31" s="81"/>
      <c r="D31" s="81"/>
      <c r="E31" s="90" t="s">
        <v>166</v>
      </c>
      <c r="F31" s="81">
        <v>4237</v>
      </c>
      <c r="G31" s="29">
        <v>11624.5</v>
      </c>
      <c r="H31" s="29">
        <f t="shared" si="4"/>
        <v>11624.5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11624.5</v>
      </c>
    </row>
    <row r="32" spans="1:13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12500</v>
      </c>
      <c r="H36" s="29">
        <f t="shared" si="4"/>
        <v>12500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12500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13339</v>
      </c>
      <c r="H43" s="29"/>
      <c r="I43" s="29">
        <f t="shared" si="6"/>
        <v>13339</v>
      </c>
      <c r="J43" s="116">
        <v>1059.4724409448818</v>
      </c>
      <c r="K43" s="116">
        <v>1815.3779527559057</v>
      </c>
      <c r="L43" s="116">
        <v>12571.283464566901</v>
      </c>
      <c r="M43" s="116">
        <f t="shared" si="5"/>
        <v>13339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24856</v>
      </c>
      <c r="H90" s="29">
        <f t="shared" si="11"/>
        <v>6446</v>
      </c>
      <c r="I90" s="29">
        <f t="shared" si="11"/>
        <v>18410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24856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24856</v>
      </c>
      <c r="H92" s="29">
        <f t="shared" si="12"/>
        <v>6446</v>
      </c>
      <c r="I92" s="29">
        <f t="shared" si="12"/>
        <v>18410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24856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6446</v>
      </c>
      <c r="H94" s="29">
        <f>+G94</f>
        <v>6446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6446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18410</v>
      </c>
      <c r="H95" s="29"/>
      <c r="I95" s="29">
        <f>+G95</f>
        <v>18410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18410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155462.20000000001</v>
      </c>
      <c r="H97" s="29">
        <f>+H99+H104</f>
        <v>155462.20000000001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155462.20000000001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155462.20000000001</v>
      </c>
      <c r="H99" s="29">
        <f t="shared" ref="H99:M99" si="13">+H101+H102+H105+H109</f>
        <v>155462.20000000001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155462.20000000001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7043.8</v>
      </c>
      <c r="H101" s="29">
        <f>+G101</f>
        <v>7043.8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7043.8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1665773.5150000001</v>
      </c>
      <c r="H215" s="29">
        <f t="shared" si="17"/>
        <v>189460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1612383.9501377945</v>
      </c>
      <c r="M215" s="29">
        <f t="shared" si="17"/>
        <v>1665773.5150000001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6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6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6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1840732.7150000001</v>
      </c>
      <c r="H275" s="29">
        <f t="shared" si="18"/>
        <v>189460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1742570.1265157473</v>
      </c>
      <c r="M275" s="29">
        <f t="shared" si="18"/>
        <v>1840732.7150000001</v>
      </c>
    </row>
    <row r="276" spans="1:16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6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1840732.7150000001</v>
      </c>
      <c r="H277" s="29">
        <f t="shared" ref="H277:M277" si="19">H279+H280+H281+H282+H283+H284</f>
        <v>189460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1742570.1265157473</v>
      </c>
      <c r="M277" s="29">
        <f t="shared" si="19"/>
        <v>1840732.7150000001</v>
      </c>
    </row>
    <row r="278" spans="1:16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6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6">
      <c r="A280" s="81"/>
      <c r="B280" s="81"/>
      <c r="C280" s="81"/>
      <c r="D280" s="81"/>
      <c r="E280" s="90" t="s">
        <v>553</v>
      </c>
      <c r="F280" s="81">
        <v>4251</v>
      </c>
      <c r="G280" s="29">
        <v>176460</v>
      </c>
      <c r="H280" s="29">
        <f>+G280</f>
        <v>176460</v>
      </c>
      <c r="I280" s="29"/>
      <c r="J280" s="116">
        <v>36023.622047244091</v>
      </c>
      <c r="K280" s="116">
        <v>67523</v>
      </c>
      <c r="L280" s="116">
        <v>165321.20157480257</v>
      </c>
      <c r="M280" s="116">
        <f t="shared" si="20"/>
        <v>176460</v>
      </c>
      <c r="P280" s="62"/>
    </row>
    <row r="281" spans="1:16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6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6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6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</row>
    <row r="285" spans="1:16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6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6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6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649832.9</v>
      </c>
      <c r="H350" s="29">
        <f t="shared" si="22"/>
        <v>642492.9</v>
      </c>
      <c r="I350" s="29">
        <f t="shared" si="22"/>
        <v>7340</v>
      </c>
      <c r="J350" s="29">
        <f t="shared" si="22"/>
        <v>153462.66102362203</v>
      </c>
      <c r="K350" s="29">
        <f t="shared" si="22"/>
        <v>328769.94055118109</v>
      </c>
      <c r="L350" s="29">
        <f t="shared" si="22"/>
        <v>477262.79173228343</v>
      </c>
      <c r="M350" s="29">
        <f t="shared" si="22"/>
        <v>649832.9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529305.4</v>
      </c>
      <c r="H352" s="29">
        <f t="shared" si="23"/>
        <v>526305.4</v>
      </c>
      <c r="I352" s="29">
        <f t="shared" si="23"/>
        <v>3000</v>
      </c>
      <c r="J352" s="29">
        <f t="shared" si="23"/>
        <v>125169.77716535432</v>
      </c>
      <c r="K352" s="29">
        <f t="shared" si="23"/>
        <v>269713.8834645669</v>
      </c>
      <c r="L352" s="29">
        <f t="shared" si="23"/>
        <v>389056.31732283457</v>
      </c>
      <c r="M352" s="29">
        <f t="shared" si="23"/>
        <v>529305.4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529305.4</v>
      </c>
      <c r="H354" s="29">
        <f t="shared" ref="H354:M354" si="24">SUM(H356:H367)</f>
        <v>526305.4</v>
      </c>
      <c r="I354" s="29">
        <f t="shared" si="24"/>
        <v>3000</v>
      </c>
      <c r="J354" s="29">
        <f t="shared" si="24"/>
        <v>125169.77716535432</v>
      </c>
      <c r="K354" s="29">
        <f t="shared" si="24"/>
        <v>269713.8834645669</v>
      </c>
      <c r="L354" s="29">
        <f t="shared" si="24"/>
        <v>389056.31732283457</v>
      </c>
      <c r="M354" s="29">
        <f t="shared" si="24"/>
        <v>529305.4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f>150+441053</f>
        <v>441203</v>
      </c>
      <c r="H356" s="29">
        <f>+G356</f>
        <v>441203</v>
      </c>
      <c r="I356" s="29"/>
      <c r="J356" s="116">
        <v>104194.5</v>
      </c>
      <c r="K356" s="116">
        <v>228389</v>
      </c>
      <c r="L356" s="116">
        <v>322601.50393700786</v>
      </c>
      <c r="M356" s="116">
        <f>+G356</f>
        <v>441203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9470</v>
      </c>
      <c r="H358" s="29">
        <f t="shared" si="25"/>
        <v>9470</v>
      </c>
      <c r="I358" s="29"/>
      <c r="J358" s="116">
        <v>3082.0078740157478</v>
      </c>
      <c r="K358" s="116">
        <v>6207.2000000000007</v>
      </c>
      <c r="L358" s="116">
        <v>6207.2000000000007</v>
      </c>
      <c r="M358" s="116">
        <f t="shared" ref="M358:M367" si="26">+G358</f>
        <v>9470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1392.9133858267701</v>
      </c>
      <c r="M359" s="116">
        <f t="shared" si="26"/>
        <v>1700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45030.8</v>
      </c>
      <c r="M364" s="116">
        <f t="shared" si="26"/>
        <v>59177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7930</v>
      </c>
      <c r="H365" s="29">
        <f t="shared" si="25"/>
        <v>7930</v>
      </c>
      <c r="I365" s="29"/>
      <c r="J365" s="116">
        <v>991.85039370078744</v>
      </c>
      <c r="K365" s="116">
        <v>2119.8803149606301</v>
      </c>
      <c r="L365" s="116">
        <v>6873.1102362204701</v>
      </c>
      <c r="M365" s="116">
        <f t="shared" si="26"/>
        <v>7930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2000</v>
      </c>
      <c r="H367" s="29"/>
      <c r="I367" s="29">
        <f>+G367</f>
        <v>2000</v>
      </c>
      <c r="J367" s="116">
        <v>1000</v>
      </c>
      <c r="K367" s="116">
        <v>1000</v>
      </c>
      <c r="L367" s="116">
        <v>1000</v>
      </c>
      <c r="M367" s="116">
        <f t="shared" si="26"/>
        <v>2000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120527.5</v>
      </c>
      <c r="H392" s="29">
        <f t="shared" si="27"/>
        <v>116187.5</v>
      </c>
      <c r="I392" s="29">
        <f t="shared" si="27"/>
        <v>4340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88206.474409448827</v>
      </c>
      <c r="M392" s="29">
        <f t="shared" si="27"/>
        <v>120527.5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120527.5</v>
      </c>
      <c r="H394" s="29">
        <f t="shared" si="28"/>
        <v>116187.5</v>
      </c>
      <c r="I394" s="29">
        <f t="shared" si="28"/>
        <v>4340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88206.474409448827</v>
      </c>
      <c r="M394" s="29">
        <f t="shared" si="28"/>
        <v>120527.5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71948</v>
      </c>
      <c r="H396" s="29">
        <f>+G396</f>
        <v>71948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71948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4340</v>
      </c>
      <c r="H401" s="29"/>
      <c r="I401" s="29">
        <f>+G401</f>
        <v>4340</v>
      </c>
      <c r="J401" s="116">
        <v>1921.2598425196852</v>
      </c>
      <c r="K401" s="116">
        <v>3937.0078740157483</v>
      </c>
      <c r="L401" s="116">
        <v>4340</v>
      </c>
      <c r="M401" s="116">
        <f t="shared" si="29"/>
        <v>4340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831835.3</v>
      </c>
      <c r="H403" s="29">
        <f t="shared" si="30"/>
        <v>369680.9</v>
      </c>
      <c r="I403" s="29">
        <f t="shared" si="30"/>
        <v>462154.4</v>
      </c>
      <c r="J403" s="29">
        <f t="shared" si="30"/>
        <v>319086.06535433076</v>
      </c>
      <c r="K403" s="29">
        <f t="shared" si="30"/>
        <v>487121.65433070797</v>
      </c>
      <c r="L403" s="29">
        <f t="shared" si="30"/>
        <v>648325.91102362238</v>
      </c>
      <c r="M403" s="29">
        <f t="shared" si="30"/>
        <v>831835.3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185751.8</v>
      </c>
      <c r="H427" s="29">
        <f>+G427</f>
        <v>185751.8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185751.8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0</v>
      </c>
      <c r="H428" s="29">
        <f>+G428</f>
        <v>0</v>
      </c>
      <c r="I428" s="29"/>
      <c r="J428" s="116">
        <v>0</v>
      </c>
      <c r="K428" s="116">
        <v>0</v>
      </c>
      <c r="L428" s="116">
        <v>0</v>
      </c>
      <c r="M428" s="116">
        <f t="shared" si="33"/>
        <v>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5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5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5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5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5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5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5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639591</v>
      </c>
      <c r="H439" s="29">
        <f t="shared" ref="H439:M439" si="34">H441</f>
        <v>178929.1</v>
      </c>
      <c r="I439" s="29">
        <f t="shared" si="34"/>
        <v>460661.9</v>
      </c>
      <c r="J439" s="29">
        <f t="shared" si="34"/>
        <v>268546.69645669294</v>
      </c>
      <c r="K439" s="29">
        <f t="shared" si="34"/>
        <v>389592.04921259772</v>
      </c>
      <c r="L439" s="29">
        <f t="shared" si="34"/>
        <v>508806.0696850394</v>
      </c>
      <c r="M439" s="29">
        <f t="shared" si="34"/>
        <v>639591</v>
      </c>
    </row>
    <row r="440" spans="1:15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5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639591</v>
      </c>
      <c r="H441" s="29">
        <f t="shared" ref="H441:M441" si="35">+H443+H444+H445+H446+H447+H448+H449+H450+H451+H452+H453+H454+H455+H456+H457</f>
        <v>178929.1</v>
      </c>
      <c r="I441" s="29">
        <f t="shared" si="35"/>
        <v>460661.9</v>
      </c>
      <c r="J441" s="29">
        <f t="shared" si="35"/>
        <v>268546.69645669294</v>
      </c>
      <c r="K441" s="29">
        <f t="shared" si="35"/>
        <v>389592.04921259772</v>
      </c>
      <c r="L441" s="29">
        <f t="shared" si="35"/>
        <v>508806.0696850394</v>
      </c>
      <c r="M441" s="29">
        <f t="shared" si="35"/>
        <v>639591</v>
      </c>
    </row>
    <row r="442" spans="1:15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5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5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5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2051</v>
      </c>
      <c r="H445" s="29">
        <f t="shared" si="36"/>
        <v>2051</v>
      </c>
      <c r="I445" s="29"/>
      <c r="J445" s="116">
        <v>804.76771653543312</v>
      </c>
      <c r="K445" s="116">
        <v>1649.1141732283465</v>
      </c>
      <c r="L445" s="116">
        <v>1951</v>
      </c>
      <c r="M445" s="116">
        <f t="shared" si="37"/>
        <v>2051</v>
      </c>
      <c r="O445" s="62"/>
    </row>
    <row r="446" spans="1:15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5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5" ht="27">
      <c r="A448" s="81"/>
      <c r="B448" s="81"/>
      <c r="C448" s="81"/>
      <c r="D448" s="81"/>
      <c r="E448" s="90" t="s">
        <v>780</v>
      </c>
      <c r="F448" s="81" t="s">
        <v>43</v>
      </c>
      <c r="G448" s="29">
        <v>650</v>
      </c>
      <c r="H448" s="29">
        <f t="shared" si="36"/>
        <v>650</v>
      </c>
      <c r="I448" s="29"/>
      <c r="J448" s="116">
        <v>516.33858267716528</v>
      </c>
      <c r="K448" s="116">
        <v>650</v>
      </c>
      <c r="L448" s="116">
        <v>650</v>
      </c>
      <c r="M448" s="116">
        <f t="shared" si="37"/>
        <v>650</v>
      </c>
      <c r="O448" s="62"/>
    </row>
    <row r="449" spans="1:16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6">
      <c r="A450" s="81"/>
      <c r="B450" s="81"/>
      <c r="C450" s="81"/>
      <c r="D450" s="81"/>
      <c r="E450" s="90" t="s">
        <v>172</v>
      </c>
      <c r="F450" s="81">
        <v>4269</v>
      </c>
      <c r="G450" s="29">
        <v>22638.5</v>
      </c>
      <c r="H450" s="29">
        <f t="shared" si="36"/>
        <v>22638.5</v>
      </c>
      <c r="I450" s="29"/>
      <c r="J450" s="116">
        <v>5181.8070866141734</v>
      </c>
      <c r="K450" s="116">
        <v>10881.216535432806</v>
      </c>
      <c r="L450" s="116">
        <v>16714.287401574606</v>
      </c>
      <c r="M450" s="116">
        <f t="shared" si="37"/>
        <v>22638.5</v>
      </c>
      <c r="O450" s="62"/>
      <c r="P450" s="62"/>
    </row>
    <row r="451" spans="1:16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34260</v>
      </c>
      <c r="H451" s="29">
        <f t="shared" si="36"/>
        <v>34260</v>
      </c>
      <c r="I451" s="29"/>
      <c r="J451" s="116">
        <v>17945.039370078739</v>
      </c>
      <c r="K451" s="116">
        <v>18008.031496062991</v>
      </c>
      <c r="L451" s="116">
        <v>26071.023622047243</v>
      </c>
      <c r="M451" s="116">
        <f t="shared" si="37"/>
        <v>34260</v>
      </c>
    </row>
    <row r="452" spans="1:16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6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404268.4</v>
      </c>
      <c r="H453" s="29"/>
      <c r="I453" s="29">
        <f>+G453</f>
        <v>404268.4</v>
      </c>
      <c r="J453" s="116">
        <v>187516.43149606299</v>
      </c>
      <c r="K453" s="116">
        <v>260366.82519685</v>
      </c>
      <c r="L453" s="116">
        <v>320217.21889763803</v>
      </c>
      <c r="M453" s="116">
        <f t="shared" si="37"/>
        <v>404268.4</v>
      </c>
    </row>
    <row r="454" spans="1:16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6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6">
      <c r="A456" s="81"/>
      <c r="B456" s="81"/>
      <c r="C456" s="81"/>
      <c r="D456" s="81"/>
      <c r="E456" s="90" t="s">
        <v>562</v>
      </c>
      <c r="F456" s="81">
        <v>5129</v>
      </c>
      <c r="G456" s="29">
        <v>27393.5</v>
      </c>
      <c r="H456" s="29"/>
      <c r="I456" s="29">
        <f>+G456</f>
        <v>27393.5</v>
      </c>
      <c r="J456" s="116">
        <v>5180.1000000000004</v>
      </c>
      <c r="K456" s="116">
        <v>17664.099999999999</v>
      </c>
      <c r="L456" s="116">
        <v>25760.95590551179</v>
      </c>
      <c r="M456" s="116">
        <f t="shared" si="37"/>
        <v>27393.5</v>
      </c>
      <c r="O456" s="62"/>
    </row>
    <row r="457" spans="1:16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6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6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6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6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6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6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6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1474737</v>
      </c>
      <c r="H533" s="29">
        <f t="shared" si="38"/>
        <v>1393073.4</v>
      </c>
      <c r="I533" s="29">
        <f t="shared" si="38"/>
        <v>81663.600000000006</v>
      </c>
      <c r="J533" s="29">
        <f t="shared" si="38"/>
        <v>376636.8352362205</v>
      </c>
      <c r="K533" s="29">
        <f t="shared" si="38"/>
        <v>762716.3381889764</v>
      </c>
      <c r="L533" s="29">
        <f t="shared" si="38"/>
        <v>1120181.9275590552</v>
      </c>
      <c r="M533" s="29">
        <f t="shared" si="38"/>
        <v>1474737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612395.80000000005</v>
      </c>
      <c r="H535" s="29">
        <f t="shared" si="39"/>
        <v>612395.80000000005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612395.80000000005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612395.80000000005</v>
      </c>
      <c r="H537" s="29">
        <f t="shared" si="40"/>
        <v>612395.80000000005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612395.80000000005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30950</v>
      </c>
      <c r="H539" s="29">
        <f>+G539</f>
        <v>30950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30950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v>18000</v>
      </c>
      <c r="H542" s="29">
        <f t="shared" si="41"/>
        <v>18000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18000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41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812312.19999999984</v>
      </c>
      <c r="H548" s="29">
        <f t="shared" si="43"/>
        <v>730648.59999999986</v>
      </c>
      <c r="I548" s="29">
        <f t="shared" si="43"/>
        <v>81663.600000000006</v>
      </c>
      <c r="J548" s="29">
        <f t="shared" si="43"/>
        <v>207203.66358267717</v>
      </c>
      <c r="K548" s="29">
        <f t="shared" si="43"/>
        <v>418556.62086614175</v>
      </c>
      <c r="L548" s="29">
        <f t="shared" si="43"/>
        <v>618141.40314960631</v>
      </c>
      <c r="M548" s="29">
        <f t="shared" si="43"/>
        <v>812312.19999999984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100328.79999999999</v>
      </c>
      <c r="H556" s="29">
        <f t="shared" ref="H556:M556" si="45">SUM(H558:H559)</f>
        <v>100328.79999999999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100328.79999999999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81968.2</v>
      </c>
      <c r="H559" s="29">
        <f>+G559</f>
        <v>81968.2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81968.2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85613.6</v>
      </c>
      <c r="H581" s="29">
        <f t="shared" si="47"/>
        <v>3950</v>
      </c>
      <c r="I581" s="29">
        <f t="shared" si="47"/>
        <v>81663.600000000006</v>
      </c>
      <c r="J581" s="29">
        <f t="shared" si="47"/>
        <v>26426.710236220468</v>
      </c>
      <c r="K581" s="29">
        <f t="shared" si="47"/>
        <v>48043.088188976377</v>
      </c>
      <c r="L581" s="29">
        <f t="shared" si="47"/>
        <v>69659.466141732279</v>
      </c>
      <c r="M581" s="29">
        <f t="shared" si="47"/>
        <v>85613.6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74823.600000000006</v>
      </c>
      <c r="H586" s="29"/>
      <c r="I586" s="29">
        <f>+G586</f>
        <v>74823.600000000006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74823.600000000006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+G609+G610</f>
        <v>19875</v>
      </c>
      <c r="H608" s="29">
        <f t="shared" ref="H608:M608" si="49">+H609+H610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19518</v>
      </c>
      <c r="H609" s="29">
        <f>+G609</f>
        <v>19518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19518</v>
      </c>
    </row>
    <row r="610" spans="1:13" ht="40.5">
      <c r="A610" s="81"/>
      <c r="B610" s="81"/>
      <c r="C610" s="81"/>
      <c r="D610" s="81"/>
      <c r="E610" s="90" t="s">
        <v>905</v>
      </c>
      <c r="F610" s="81" t="s">
        <v>67</v>
      </c>
      <c r="G610" s="29">
        <v>357</v>
      </c>
      <c r="H610" s="29">
        <f>+G610</f>
        <v>357</v>
      </c>
      <c r="I610" s="29"/>
      <c r="J610" s="29"/>
      <c r="K610" s="29"/>
      <c r="L610" s="29"/>
      <c r="M610" s="29">
        <f>+G610</f>
        <v>357</v>
      </c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773228.89999999991</v>
      </c>
      <c r="H631" s="29">
        <f t="shared" si="52"/>
        <v>773228.89999999991</v>
      </c>
      <c r="I631" s="29">
        <f t="shared" si="52"/>
        <v>0</v>
      </c>
      <c r="J631" s="29">
        <f t="shared" si="52"/>
        <v>210373.0468503937</v>
      </c>
      <c r="K631" s="29">
        <f t="shared" si="52"/>
        <v>391246.50748031499</v>
      </c>
      <c r="L631" s="29">
        <f t="shared" si="52"/>
        <v>582119.96811023611</v>
      </c>
      <c r="M631" s="29">
        <f t="shared" si="52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718972.2</v>
      </c>
      <c r="H633" s="29">
        <f t="shared" si="53"/>
        <v>718972.2</v>
      </c>
      <c r="I633" s="29">
        <f t="shared" si="53"/>
        <v>0</v>
      </c>
      <c r="J633" s="29">
        <f t="shared" si="53"/>
        <v>191562.3</v>
      </c>
      <c r="K633" s="29">
        <f t="shared" si="53"/>
        <v>367365.6</v>
      </c>
      <c r="L633" s="29">
        <f t="shared" si="53"/>
        <v>543168.89999999991</v>
      </c>
      <c r="M633" s="29">
        <f t="shared" si="53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4">+H636</f>
        <v>718972.2</v>
      </c>
      <c r="I635" s="29">
        <f t="shared" si="54"/>
        <v>0</v>
      </c>
      <c r="J635" s="29">
        <f t="shared" si="54"/>
        <v>191562.3</v>
      </c>
      <c r="K635" s="29">
        <f t="shared" si="54"/>
        <v>367365.6</v>
      </c>
      <c r="L635" s="29">
        <f t="shared" si="54"/>
        <v>543168.89999999991</v>
      </c>
      <c r="M635" s="29">
        <f t="shared" si="54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54256.7</v>
      </c>
      <c r="H683" s="29">
        <f t="shared" si="55"/>
        <v>54256.7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G701+G710+G715+G719+G725+G730+G737+G750</f>
        <v>67587</v>
      </c>
      <c r="H700" s="29">
        <f t="shared" si="56"/>
        <v>62587</v>
      </c>
      <c r="I700" s="29">
        <f t="shared" si="56"/>
        <v>5000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60866.921259842515</v>
      </c>
      <c r="M700" s="29">
        <f t="shared" si="56"/>
        <v>67587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32390</v>
      </c>
      <c r="H719" s="29">
        <f t="shared" ref="H719:M719" si="58">+H721</f>
        <v>32390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32390</v>
      </c>
      <c r="M719" s="29">
        <f t="shared" si="58"/>
        <v>32390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7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32390</v>
      </c>
      <c r="H721" s="29">
        <f t="shared" ref="H721:M721" si="59">+H723</f>
        <v>32390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32390</v>
      </c>
      <c r="M721" s="29">
        <f t="shared" si="59"/>
        <v>32390</v>
      </c>
    </row>
    <row r="722" spans="1:17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7">
      <c r="A723" s="81"/>
      <c r="B723" s="81"/>
      <c r="C723" s="81"/>
      <c r="D723" s="81"/>
      <c r="E723" s="90" t="s">
        <v>587</v>
      </c>
      <c r="F723" s="81">
        <v>4729</v>
      </c>
      <c r="G723" s="29">
        <v>32390</v>
      </c>
      <c r="H723" s="29">
        <f>+G723</f>
        <v>32390</v>
      </c>
      <c r="I723" s="29"/>
      <c r="J723" s="116">
        <v>13502.401574803149</v>
      </c>
      <c r="K723" s="116">
        <v>23744.921259842518</v>
      </c>
      <c r="L723" s="116">
        <v>32390</v>
      </c>
      <c r="M723" s="116">
        <f>+G723</f>
        <v>32390</v>
      </c>
      <c r="O723" s="62"/>
      <c r="P723" s="62">
        <f>+M723-L723</f>
        <v>0</v>
      </c>
      <c r="Q723" s="62">
        <f>+L723+P723</f>
        <v>32390</v>
      </c>
    </row>
    <row r="724" spans="1:17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  <c r="P724" s="62"/>
    </row>
    <row r="725" spans="1:17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7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7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7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7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7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6450</v>
      </c>
      <c r="H730" s="29">
        <f t="shared" si="60"/>
        <v>1450</v>
      </c>
      <c r="I730" s="29">
        <f t="shared" si="60"/>
        <v>5000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6127.5590551181103</v>
      </c>
      <c r="M730" s="29">
        <f t="shared" si="60"/>
        <v>6450</v>
      </c>
    </row>
    <row r="731" spans="1:17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7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>+G734+G735+G736</f>
        <v>6450</v>
      </c>
      <c r="H732" s="29">
        <f t="shared" ref="H732:M732" si="61">+H734+H735+H736</f>
        <v>1450</v>
      </c>
      <c r="I732" s="29">
        <f t="shared" si="61"/>
        <v>5000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6127.5590551181103</v>
      </c>
      <c r="M732" s="29">
        <f t="shared" si="61"/>
        <v>6450</v>
      </c>
    </row>
    <row r="733" spans="1:17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7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7">
      <c r="A735" s="81"/>
      <c r="B735" s="81"/>
      <c r="C735" s="81"/>
      <c r="D735" s="81"/>
      <c r="E735" s="13" t="s">
        <v>500</v>
      </c>
      <c r="F735" s="81" t="s">
        <v>90</v>
      </c>
      <c r="G735" s="29">
        <v>5000</v>
      </c>
      <c r="H735" s="29"/>
      <c r="I735" s="29">
        <f>+G735</f>
        <v>5000</v>
      </c>
      <c r="J735" s="116"/>
      <c r="K735" s="116"/>
      <c r="L735" s="116">
        <v>5000</v>
      </c>
      <c r="M735" s="116">
        <f>+G735</f>
        <v>5000</v>
      </c>
    </row>
    <row r="736" spans="1:17" ht="27">
      <c r="A736" s="81"/>
      <c r="B736" s="81"/>
      <c r="C736" s="81"/>
      <c r="D736" s="81"/>
      <c r="E736" s="90" t="s">
        <v>606</v>
      </c>
      <c r="F736" s="81" t="s">
        <v>80</v>
      </c>
      <c r="G736" s="29">
        <v>0</v>
      </c>
      <c r="H736" s="29">
        <f>+G736</f>
        <v>0</v>
      </c>
      <c r="I736" s="29"/>
      <c r="J736" s="116">
        <v>0</v>
      </c>
      <c r="K736" s="116">
        <v>0</v>
      </c>
      <c r="L736" s="116">
        <v>0</v>
      </c>
      <c r="M736" s="116">
        <f>+G736</f>
        <v>0</v>
      </c>
    </row>
    <row r="737" spans="1:13" ht="37.5" customHeight="1">
      <c r="A737" s="81">
        <v>3070</v>
      </c>
      <c r="B737" s="81" t="s">
        <v>15</v>
      </c>
      <c r="C737" s="81">
        <v>7</v>
      </c>
      <c r="D737" s="81">
        <v>0</v>
      </c>
      <c r="E737" s="90" t="s">
        <v>363</v>
      </c>
      <c r="F737" s="81"/>
      <c r="G737" s="29">
        <f t="shared" ref="G737:M737" si="62">G739+G740</f>
        <v>26020</v>
      </c>
      <c r="H737" s="29">
        <f t="shared" si="62"/>
        <v>26020</v>
      </c>
      <c r="I737" s="29">
        <f t="shared" si="62"/>
        <v>0</v>
      </c>
      <c r="J737" s="29">
        <f t="shared" si="62"/>
        <v>6264.0944881889773</v>
      </c>
      <c r="K737" s="29">
        <f t="shared" si="62"/>
        <v>14592.834645669291</v>
      </c>
      <c r="L737" s="29">
        <f t="shared" si="62"/>
        <v>20262.125984251965</v>
      </c>
      <c r="M737" s="29">
        <f t="shared" si="62"/>
        <v>26020</v>
      </c>
    </row>
    <row r="738" spans="1:13">
      <c r="A738" s="81"/>
      <c r="B738" s="81"/>
      <c r="C738" s="81"/>
      <c r="D738" s="81"/>
      <c r="E738" s="90" t="s">
        <v>156</v>
      </c>
      <c r="F738" s="81"/>
      <c r="G738" s="29"/>
      <c r="H738" s="29"/>
      <c r="I738" s="29"/>
      <c r="J738" s="29"/>
      <c r="K738" s="29"/>
      <c r="L738" s="29"/>
      <c r="M738" s="29"/>
    </row>
    <row r="739" spans="1:13" ht="36" customHeight="1">
      <c r="A739" s="81">
        <v>3071</v>
      </c>
      <c r="B739" s="81" t="s">
        <v>15</v>
      </c>
      <c r="C739" s="81">
        <v>7</v>
      </c>
      <c r="D739" s="81">
        <v>1</v>
      </c>
      <c r="E739" s="90" t="s">
        <v>585</v>
      </c>
      <c r="F739" s="81"/>
      <c r="G739" s="29">
        <f t="shared" ref="G739:M739" si="63">G741+G742+G743+G744</f>
        <v>26020</v>
      </c>
      <c r="H739" s="29">
        <f t="shared" si="63"/>
        <v>26020</v>
      </c>
      <c r="I739" s="29">
        <f t="shared" si="63"/>
        <v>0</v>
      </c>
      <c r="J739" s="29">
        <f t="shared" si="63"/>
        <v>6264.0944881889773</v>
      </c>
      <c r="K739" s="29">
        <f t="shared" si="63"/>
        <v>14592.834645669291</v>
      </c>
      <c r="L739" s="29">
        <f t="shared" si="63"/>
        <v>20262.125984251965</v>
      </c>
      <c r="M739" s="29">
        <f t="shared" si="63"/>
        <v>26020</v>
      </c>
    </row>
    <row r="740" spans="1:13" ht="55.5" customHeight="1">
      <c r="A740" s="81"/>
      <c r="B740" s="81"/>
      <c r="C740" s="81"/>
      <c r="D740" s="81"/>
      <c r="E740" s="90" t="s">
        <v>180</v>
      </c>
      <c r="F740" s="81"/>
      <c r="G740" s="29"/>
      <c r="H740" s="29"/>
      <c r="I740" s="29"/>
      <c r="J740" s="29"/>
      <c r="K740" s="29"/>
      <c r="L740" s="29"/>
      <c r="M740" s="29"/>
    </row>
    <row r="741" spans="1:13">
      <c r="A741" s="81"/>
      <c r="B741" s="81"/>
      <c r="C741" s="81"/>
      <c r="D741" s="81"/>
      <c r="E741" s="90" t="s">
        <v>167</v>
      </c>
      <c r="F741" s="81">
        <v>4239</v>
      </c>
      <c r="G741" s="29">
        <v>0</v>
      </c>
      <c r="H741" s="29">
        <f>+G741</f>
        <v>0</v>
      </c>
      <c r="I741" s="29"/>
      <c r="J741" s="116">
        <v>0</v>
      </c>
      <c r="K741" s="116">
        <v>0</v>
      </c>
      <c r="L741" s="116">
        <v>0</v>
      </c>
      <c r="M741" s="116">
        <f>+G741</f>
        <v>0</v>
      </c>
    </row>
    <row r="742" spans="1:13">
      <c r="A742" s="81"/>
      <c r="B742" s="81"/>
      <c r="C742" s="81"/>
      <c r="D742" s="81"/>
      <c r="E742" s="93" t="s">
        <v>583</v>
      </c>
      <c r="F742" s="81">
        <v>4261</v>
      </c>
      <c r="G742" s="29">
        <v>3700</v>
      </c>
      <c r="H742" s="29">
        <f>+G742</f>
        <v>3700</v>
      </c>
      <c r="I742" s="29"/>
      <c r="J742" s="116">
        <v>840.55118110236219</v>
      </c>
      <c r="K742" s="116">
        <v>3500</v>
      </c>
      <c r="L742" s="116">
        <v>3700</v>
      </c>
      <c r="M742" s="116">
        <f>+G742</f>
        <v>3700</v>
      </c>
    </row>
    <row r="743" spans="1:13">
      <c r="A743" s="81"/>
      <c r="B743" s="81"/>
      <c r="C743" s="81"/>
      <c r="D743" s="81"/>
      <c r="E743" s="90" t="s">
        <v>584</v>
      </c>
      <c r="F743" s="81">
        <v>4729</v>
      </c>
      <c r="G743" s="29">
        <v>20820</v>
      </c>
      <c r="H743" s="29">
        <f>+G743</f>
        <v>20820</v>
      </c>
      <c r="I743" s="29"/>
      <c r="J743" s="116">
        <v>5063.3070866141734</v>
      </c>
      <c r="K743" s="116">
        <v>10354.645669291338</v>
      </c>
      <c r="L743" s="116">
        <v>15445.984251968501</v>
      </c>
      <c r="M743" s="116">
        <f>+G743</f>
        <v>20820</v>
      </c>
    </row>
    <row r="744" spans="1:13" ht="27">
      <c r="A744" s="81"/>
      <c r="B744" s="81"/>
      <c r="C744" s="81"/>
      <c r="D744" s="81"/>
      <c r="E744" s="90" t="s">
        <v>606</v>
      </c>
      <c r="F744" s="81" t="s">
        <v>80</v>
      </c>
      <c r="G744" s="29">
        <v>1500</v>
      </c>
      <c r="H744" s="29">
        <f>+G744</f>
        <v>1500</v>
      </c>
      <c r="I744" s="29"/>
      <c r="J744" s="116">
        <v>360.23622047244095</v>
      </c>
      <c r="K744" s="116">
        <v>738.18897637795283</v>
      </c>
      <c r="L744" s="116">
        <v>1116.1417322834645</v>
      </c>
      <c r="M744" s="116">
        <f>+G744</f>
        <v>1500</v>
      </c>
    </row>
    <row r="745" spans="1:13">
      <c r="A745" s="81"/>
      <c r="B745" s="81"/>
      <c r="C745" s="81"/>
      <c r="D745" s="81"/>
      <c r="E745" s="90"/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3080</v>
      </c>
      <c r="B746" s="81" t="s">
        <v>15</v>
      </c>
      <c r="C746" s="81">
        <v>8</v>
      </c>
      <c r="D746" s="81">
        <v>0</v>
      </c>
      <c r="E746" s="90" t="s">
        <v>578</v>
      </c>
      <c r="F746" s="81"/>
      <c r="G746" s="29"/>
      <c r="H746" s="29"/>
      <c r="I746" s="29"/>
      <c r="J746" s="29"/>
      <c r="K746" s="29"/>
      <c r="L746" s="29"/>
      <c r="M746" s="29"/>
    </row>
    <row r="747" spans="1:13" ht="54.75" customHeight="1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>
      <c r="A748" s="81">
        <v>3081</v>
      </c>
      <c r="B748" s="81" t="s">
        <v>15</v>
      </c>
      <c r="C748" s="81">
        <v>8</v>
      </c>
      <c r="D748" s="81">
        <v>1</v>
      </c>
      <c r="E748" s="90" t="s">
        <v>156</v>
      </c>
      <c r="F748" s="81"/>
      <c r="G748" s="29"/>
      <c r="H748" s="29"/>
      <c r="I748" s="29"/>
      <c r="J748" s="29"/>
      <c r="K748" s="29"/>
      <c r="L748" s="29"/>
      <c r="M748" s="29"/>
    </row>
    <row r="749" spans="1:13" ht="27">
      <c r="A749" s="81"/>
      <c r="B749" s="81"/>
      <c r="C749" s="81"/>
      <c r="D749" s="81"/>
      <c r="E749" s="90" t="s">
        <v>364</v>
      </c>
      <c r="F749" s="81"/>
      <c r="G749" s="29"/>
      <c r="H749" s="29"/>
      <c r="I749" s="29"/>
      <c r="J749" s="29"/>
      <c r="K749" s="29"/>
      <c r="L749" s="29"/>
      <c r="M749" s="29"/>
    </row>
    <row r="750" spans="1:13" ht="35.25" customHeight="1">
      <c r="A750" s="81">
        <v>3090</v>
      </c>
      <c r="B750" s="81" t="s">
        <v>15</v>
      </c>
      <c r="C750" s="81">
        <v>9</v>
      </c>
      <c r="D750" s="81">
        <v>0</v>
      </c>
      <c r="E750" s="90" t="s">
        <v>365</v>
      </c>
      <c r="F750" s="81"/>
      <c r="G750" s="29">
        <f>+G752</f>
        <v>0</v>
      </c>
      <c r="H750" s="29">
        <f t="shared" ref="H750:M750" si="64">+H752</f>
        <v>0</v>
      </c>
      <c r="I750" s="29">
        <f t="shared" si="64"/>
        <v>0</v>
      </c>
      <c r="J750" s="29">
        <f t="shared" si="64"/>
        <v>0</v>
      </c>
      <c r="K750" s="29">
        <f t="shared" si="64"/>
        <v>0</v>
      </c>
      <c r="L750" s="29">
        <f t="shared" si="64"/>
        <v>0</v>
      </c>
      <c r="M750" s="29">
        <f t="shared" si="64"/>
        <v>0</v>
      </c>
    </row>
    <row r="751" spans="1:13">
      <c r="A751" s="81"/>
      <c r="B751" s="81"/>
      <c r="C751" s="81"/>
      <c r="D751" s="81"/>
      <c r="E751" s="90" t="s">
        <v>156</v>
      </c>
      <c r="F751" s="81"/>
      <c r="G751" s="29"/>
      <c r="H751" s="29"/>
      <c r="I751" s="29"/>
      <c r="J751" s="29"/>
      <c r="K751" s="29"/>
      <c r="L751" s="29"/>
      <c r="M751" s="29"/>
    </row>
    <row r="752" spans="1:13" ht="34.5" customHeight="1">
      <c r="A752" s="81">
        <v>3091</v>
      </c>
      <c r="B752" s="81" t="s">
        <v>15</v>
      </c>
      <c r="C752" s="81">
        <v>9</v>
      </c>
      <c r="D752" s="81">
        <v>1</v>
      </c>
      <c r="E752" s="90" t="s">
        <v>365</v>
      </c>
      <c r="F752" s="81"/>
      <c r="G752" s="29">
        <f>SUM(G754:G761)</f>
        <v>0</v>
      </c>
      <c r="H752" s="29">
        <f t="shared" ref="H752:M752" si="65">SUM(H754:H761)</f>
        <v>0</v>
      </c>
      <c r="I752" s="29">
        <f t="shared" si="65"/>
        <v>0</v>
      </c>
      <c r="J752" s="29">
        <f t="shared" si="65"/>
        <v>0</v>
      </c>
      <c r="K752" s="29">
        <f t="shared" si="65"/>
        <v>0</v>
      </c>
      <c r="L752" s="29">
        <f t="shared" si="65"/>
        <v>0</v>
      </c>
      <c r="M752" s="29">
        <f t="shared" si="65"/>
        <v>0</v>
      </c>
    </row>
    <row r="753" spans="1:13" ht="57" customHeight="1">
      <c r="A753" s="81"/>
      <c r="B753" s="81"/>
      <c r="C753" s="81"/>
      <c r="D753" s="81"/>
      <c r="E753" s="90" t="s">
        <v>180</v>
      </c>
      <c r="F753" s="81"/>
      <c r="G753" s="29"/>
      <c r="H753" s="29"/>
      <c r="I753" s="29"/>
      <c r="J753" s="29"/>
      <c r="K753" s="29"/>
      <c r="L753" s="29"/>
      <c r="M753" s="29"/>
    </row>
    <row r="754" spans="1:13">
      <c r="A754" s="81"/>
      <c r="B754" s="81"/>
      <c r="C754" s="81"/>
      <c r="D754" s="81"/>
      <c r="E754" s="90" t="s">
        <v>577</v>
      </c>
      <c r="F754" s="81">
        <v>4111</v>
      </c>
      <c r="G754" s="29">
        <v>0</v>
      </c>
      <c r="H754" s="29">
        <f>+G754</f>
        <v>0</v>
      </c>
      <c r="I754" s="29"/>
      <c r="J754" s="116">
        <f>+H754/4</f>
        <v>0</v>
      </c>
      <c r="K754" s="116">
        <f>+H754/4*2</f>
        <v>0</v>
      </c>
      <c r="L754" s="116">
        <f>+H754/4*3</f>
        <v>0</v>
      </c>
      <c r="M754" s="116">
        <f>+G754</f>
        <v>0</v>
      </c>
    </row>
    <row r="755" spans="1:13">
      <c r="A755" s="81"/>
      <c r="B755" s="81"/>
      <c r="C755" s="81"/>
      <c r="D755" s="81"/>
      <c r="E755" s="90" t="s">
        <v>578</v>
      </c>
      <c r="F755" s="81">
        <v>4212</v>
      </c>
      <c r="G755" s="29">
        <v>0</v>
      </c>
      <c r="H755" s="29">
        <f t="shared" ref="H755:H761" si="66">+G755</f>
        <v>0</v>
      </c>
      <c r="I755" s="29"/>
      <c r="J755" s="116">
        <f t="shared" ref="J755:J761" si="67">+G755/4</f>
        <v>0</v>
      </c>
      <c r="K755" s="116">
        <f t="shared" ref="K755:K761" si="68">+G755/4*2</f>
        <v>0</v>
      </c>
      <c r="L755" s="116">
        <f t="shared" ref="L755:L761" si="69">+G755/4*3</f>
        <v>0</v>
      </c>
      <c r="M755" s="116">
        <f t="shared" ref="M755:M761" si="70">+G755</f>
        <v>0</v>
      </c>
    </row>
    <row r="756" spans="1:13">
      <c r="A756" s="81"/>
      <c r="B756" s="81"/>
      <c r="C756" s="81"/>
      <c r="D756" s="81"/>
      <c r="E756" s="90" t="s">
        <v>579</v>
      </c>
      <c r="F756" s="81">
        <v>4214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773</v>
      </c>
      <c r="F757" s="81" t="s">
        <v>50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0" t="s">
        <v>580</v>
      </c>
      <c r="F758" s="81">
        <v>4216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3" t="s">
        <v>581</v>
      </c>
      <c r="F759" s="81">
        <v>4261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563</v>
      </c>
      <c r="F760" s="81" t="s">
        <v>772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>
      <c r="A761" s="81"/>
      <c r="B761" s="81"/>
      <c r="C761" s="81"/>
      <c r="D761" s="81"/>
      <c r="E761" s="90" t="s">
        <v>582</v>
      </c>
      <c r="F761" s="81">
        <v>4264</v>
      </c>
      <c r="G761" s="29">
        <v>0</v>
      </c>
      <c r="H761" s="29">
        <f t="shared" si="66"/>
        <v>0</v>
      </c>
      <c r="I761" s="29"/>
      <c r="J761" s="116">
        <f t="shared" si="67"/>
        <v>0</v>
      </c>
      <c r="K761" s="116">
        <f t="shared" si="68"/>
        <v>0</v>
      </c>
      <c r="L761" s="116">
        <f t="shared" si="69"/>
        <v>0</v>
      </c>
      <c r="M761" s="116">
        <f t="shared" si="70"/>
        <v>0</v>
      </c>
    </row>
    <row r="762" spans="1:13" ht="55.5" customHeight="1">
      <c r="A762" s="81">
        <v>3092</v>
      </c>
      <c r="B762" s="81" t="s">
        <v>15</v>
      </c>
      <c r="C762" s="81">
        <v>9</v>
      </c>
      <c r="D762" s="81">
        <v>2</v>
      </c>
      <c r="E762" s="90" t="s">
        <v>366</v>
      </c>
      <c r="F762" s="81"/>
      <c r="G762" s="29"/>
      <c r="H762" s="29"/>
      <c r="I762" s="29"/>
      <c r="J762" s="29"/>
      <c r="K762" s="29"/>
      <c r="L762" s="29"/>
      <c r="M762" s="29"/>
    </row>
    <row r="763" spans="1:13" ht="54" customHeight="1">
      <c r="A763" s="81"/>
      <c r="B763" s="81"/>
      <c r="C763" s="81"/>
      <c r="D763" s="81"/>
      <c r="E763" s="90" t="s">
        <v>180</v>
      </c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/>
      <c r="B765" s="81"/>
      <c r="C765" s="81"/>
      <c r="D765" s="81"/>
      <c r="E765" s="96"/>
      <c r="F765" s="81"/>
      <c r="G765" s="29"/>
      <c r="H765" s="29"/>
      <c r="I765" s="29"/>
      <c r="J765" s="29"/>
      <c r="K765" s="29"/>
      <c r="L765" s="29"/>
      <c r="M765" s="29"/>
    </row>
    <row r="766" spans="1:13">
      <c r="A766" s="81">
        <v>3100</v>
      </c>
      <c r="B766" s="81" t="s">
        <v>16</v>
      </c>
      <c r="C766" s="81">
        <v>0</v>
      </c>
      <c r="D766" s="81">
        <v>0</v>
      </c>
      <c r="E766" s="90" t="s">
        <v>181</v>
      </c>
      <c r="F766" s="81"/>
      <c r="G766" s="29"/>
      <c r="H766" s="29"/>
      <c r="I766" s="29"/>
      <c r="J766" s="29"/>
      <c r="K766" s="29"/>
      <c r="L766" s="29"/>
      <c r="M766" s="29"/>
    </row>
    <row r="767" spans="1:13" ht="46.5" customHeight="1">
      <c r="A767" s="81">
        <v>3100</v>
      </c>
      <c r="B767" s="81" t="s">
        <v>16</v>
      </c>
      <c r="C767" s="81">
        <v>0</v>
      </c>
      <c r="D767" s="81">
        <v>0</v>
      </c>
      <c r="E767" s="97" t="s">
        <v>367</v>
      </c>
      <c r="F767" s="81"/>
      <c r="G767" s="29"/>
      <c r="H767" s="29">
        <f t="shared" ref="H767:M767" si="71">+H769</f>
        <v>609828.69500000123</v>
      </c>
      <c r="I767" s="29">
        <f t="shared" si="71"/>
        <v>609828.69500000123</v>
      </c>
      <c r="J767" s="29">
        <f t="shared" si="71"/>
        <v>146454.69486220591</v>
      </c>
      <c r="K767" s="29">
        <f t="shared" si="71"/>
        <v>300112.39438976499</v>
      </c>
      <c r="L767" s="29">
        <f t="shared" si="71"/>
        <v>453770.09391732351</v>
      </c>
      <c r="M767" s="29">
        <f t="shared" si="71"/>
        <v>609828.69500000123</v>
      </c>
    </row>
    <row r="768" spans="1:13">
      <c r="A768" s="81"/>
      <c r="B768" s="81"/>
      <c r="C768" s="81"/>
      <c r="D768" s="81"/>
      <c r="E768" s="90" t="s">
        <v>154</v>
      </c>
      <c r="F768" s="81"/>
      <c r="G768" s="29"/>
      <c r="H768" s="29"/>
      <c r="I768" s="29"/>
      <c r="J768" s="29"/>
      <c r="K768" s="29"/>
      <c r="L768" s="29"/>
      <c r="M768" s="29"/>
    </row>
    <row r="769" spans="1:13" ht="27">
      <c r="A769" s="81">
        <v>3112</v>
      </c>
      <c r="B769" s="81" t="s">
        <v>16</v>
      </c>
      <c r="C769" s="81">
        <v>1</v>
      </c>
      <c r="D769" s="81">
        <v>2</v>
      </c>
      <c r="E769" s="97" t="s">
        <v>368</v>
      </c>
      <c r="F769" s="81"/>
      <c r="G769" s="29"/>
      <c r="H769" s="29">
        <f t="shared" ref="H769:M769" si="72">+H772</f>
        <v>609828.69500000123</v>
      </c>
      <c r="I769" s="29">
        <f t="shared" si="72"/>
        <v>609828.69500000123</v>
      </c>
      <c r="J769" s="29">
        <f t="shared" si="72"/>
        <v>146454.69486220591</v>
      </c>
      <c r="K769" s="29">
        <f t="shared" si="72"/>
        <v>300112.39438976499</v>
      </c>
      <c r="L769" s="29">
        <f t="shared" si="72"/>
        <v>453770.09391732351</v>
      </c>
      <c r="M769" s="29">
        <f t="shared" si="72"/>
        <v>609828.69500000123</v>
      </c>
    </row>
    <row r="770" spans="1:13">
      <c r="A770" s="81"/>
      <c r="B770" s="81"/>
      <c r="C770" s="81"/>
      <c r="D770" s="81"/>
      <c r="E770" s="90" t="s">
        <v>156</v>
      </c>
      <c r="F770" s="81"/>
      <c r="G770" s="29"/>
      <c r="H770" s="29"/>
      <c r="I770" s="29"/>
      <c r="J770" s="29"/>
      <c r="K770" s="29"/>
      <c r="L770" s="29"/>
      <c r="M770" s="29"/>
    </row>
    <row r="771" spans="1:13" ht="55.5" customHeight="1">
      <c r="A771" s="81"/>
      <c r="B771" s="81"/>
      <c r="C771" s="81"/>
      <c r="D771" s="81"/>
      <c r="E771" s="90" t="s">
        <v>180</v>
      </c>
      <c r="F771" s="81"/>
      <c r="G771" s="29"/>
      <c r="H771" s="29"/>
      <c r="I771" s="29"/>
      <c r="J771" s="29"/>
      <c r="K771" s="29"/>
      <c r="L771" s="29"/>
      <c r="M771" s="29"/>
    </row>
    <row r="772" spans="1:13">
      <c r="A772" s="81"/>
      <c r="B772" s="81"/>
      <c r="C772" s="81"/>
      <c r="D772" s="81"/>
      <c r="E772" s="90" t="s">
        <v>576</v>
      </c>
      <c r="F772" s="81">
        <v>4891</v>
      </c>
      <c r="G772" s="29"/>
      <c r="H772" s="29">
        <f>+I772</f>
        <v>609828.69500000123</v>
      </c>
      <c r="I772" s="29">
        <v>609828.69500000123</v>
      </c>
      <c r="J772" s="29">
        <v>146454.69486220591</v>
      </c>
      <c r="K772" s="29">
        <v>300112.39438976499</v>
      </c>
      <c r="L772" s="29">
        <v>453770.09391732351</v>
      </c>
      <c r="M772" s="29">
        <v>609828.69500000123</v>
      </c>
    </row>
    <row r="773" spans="1:13">
      <c r="H773" s="2"/>
      <c r="I773" s="223"/>
      <c r="J773" s="2"/>
      <c r="K773" s="2"/>
      <c r="L773" s="2"/>
      <c r="M773" s="2"/>
    </row>
    <row r="775" spans="1:13">
      <c r="G775" s="82"/>
    </row>
    <row r="776" spans="1:13">
      <c r="I776" s="62"/>
      <c r="J776" s="62"/>
      <c r="K776" s="62"/>
      <c r="L776" s="62"/>
      <c r="M776" s="62"/>
    </row>
    <row r="779" spans="1:13">
      <c r="G779" s="62"/>
      <c r="H779" s="62"/>
      <c r="I779" s="62"/>
      <c r="J779" s="62"/>
      <c r="K779" s="62"/>
      <c r="L779" s="62"/>
      <c r="M779" s="62"/>
    </row>
  </sheetData>
  <protectedRanges>
    <protectedRange sqref="J101:M101 J105:M105 J109:L109 J346:M346 J609:M609 J686:M686 J717:M717 J723:M723 J76:M76 J754:M754 J636:M636 M755:M761 J21:M45 M77:M83 J94:M95 J102:L102 M102:M109 J154:M158 J279:M284 J356:M367 J396:M401 J427:M432 J443:M457 J539:M546 J552:M555 J558:M559 J564:M565 J583:M587 J627:M630 J741:M744 J734:M736" name="Range1"/>
    <protectedRange sqref="J77:L83 J755:L761" name="Range1_3"/>
  </protectedRanges>
  <mergeCells count="19"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  <mergeCell ref="J8:M8"/>
    <mergeCell ref="A12:A13"/>
    <mergeCell ref="B12:B13"/>
  </mergeCells>
  <pageMargins left="0.7" right="0.2" top="0.25" bottom="0.25" header="0" footer="0"/>
  <pageSetup paperSize="9" scale="57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https:/mul2.gyumricity.am/tasks/45497/oneclick/havelvac BYuje noyember  2022.xlsx?token=72bd69b13a5ec75791a2de8abf6f27a9</cp:keywords>
  <cp:lastModifiedBy>Admin</cp:lastModifiedBy>
  <cp:lastPrinted>2022-08-24T13:32:09Z</cp:lastPrinted>
  <dcterms:created xsi:type="dcterms:W3CDTF">2014-12-23T06:44:04Z</dcterms:created>
  <dcterms:modified xsi:type="dcterms:W3CDTF">2022-11-02T07:53:17Z</dcterms:modified>
</cp:coreProperties>
</file>